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7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<sst xmlns="http://schemas.openxmlformats.org/spreadsheetml/2006/main" count="69" uniqueCount="51">
  <si>
    <t>P</t>
  </si>
  <si>
    <t>D</t>
  </si>
  <si>
    <t>E</t>
  </si>
  <si>
    <t>I</t>
  </si>
  <si>
    <t>base</t>
  </si>
  <si>
    <t>height</t>
  </si>
  <si>
    <t>m^4</t>
  </si>
  <si>
    <t>N</t>
  </si>
  <si>
    <t>Dq</t>
  </si>
  <si>
    <t>rads</t>
  </si>
  <si>
    <t>L</t>
  </si>
  <si>
    <t>theta</t>
  </si>
  <si>
    <t>M(theta)</t>
  </si>
  <si>
    <t>T(theta)</t>
  </si>
  <si>
    <t>V(theta)</t>
  </si>
  <si>
    <t>delta</t>
  </si>
  <si>
    <t>x0</t>
  </si>
  <si>
    <t>y0</t>
  </si>
  <si>
    <t>delta_x</t>
  </si>
  <si>
    <t>delta_y</t>
  </si>
  <si>
    <t>phi</t>
  </si>
  <si>
    <t>delta_V</t>
  </si>
  <si>
    <t>delta_M</t>
  </si>
  <si>
    <t>delta_phi</t>
  </si>
  <si>
    <t>tilted CS</t>
  </si>
  <si>
    <t>transformed vector</t>
  </si>
  <si>
    <t>x</t>
  </si>
  <si>
    <t>y</t>
  </si>
  <si>
    <t>&lt;-- Applied Load</t>
  </si>
  <si>
    <t>&lt;-- Diameter of arch</t>
  </si>
  <si>
    <t>&lt;-- Thickness of "beam"</t>
  </si>
  <si>
    <t>&lt;-- # of segments</t>
  </si>
  <si>
    <t>&lt;-- radians per segment</t>
  </si>
  <si>
    <t>&lt;-- length of each segment</t>
  </si>
  <si>
    <t>&lt;-- x-pos of fixed end</t>
  </si>
  <si>
    <t>&lt;-- y-pos of fixed end</t>
  </si>
  <si>
    <t>&lt;-- dir. of fixed end</t>
  </si>
  <si>
    <t>&lt;-- depth of "beam" (i.e. length of resistor)</t>
  </si>
  <si>
    <t>segment#</t>
  </si>
  <si>
    <t>Baseline (no load)</t>
  </si>
  <si>
    <r>
      <t>&lt;-- Moment of Inertia about neutral axis (bh</t>
    </r>
    <r>
      <rPr>
        <vertAlign val="superscript"/>
        <sz val="10"/>
        <rFont val="Arial"/>
        <family val="2"/>
      </rPr>
      <t>3</t>
    </r>
    <r>
      <rPr>
        <sz val="10"/>
        <rFont val="Arial"/>
        <family val="0"/>
      </rPr>
      <t>/12)</t>
    </r>
  </si>
  <si>
    <t>&lt;-- Young's Modulus (6061-T6 AL)</t>
  </si>
  <si>
    <t>lbs</t>
  </si>
  <si>
    <t>Position (meters)</t>
  </si>
  <si>
    <t>Newtons</t>
  </si>
  <si>
    <t>meters</t>
  </si>
  <si>
    <t>Pascals</t>
  </si>
  <si>
    <t>Max Stress:</t>
  </si>
  <si>
    <t>* yield stress of 6061-T6 is 276 MPa</t>
  </si>
  <si>
    <t>(bending only)</t>
  </si>
  <si>
    <t>This spreadsheet analyzes the deflection of a semicircular curved beam.  The left end of the beam is assumed fixed, while a downward vertical force is applied to the right end.  This is an approximation of the power resistor clamps on the Aquarious ATC heater module.  Fields highlighted in yellow should be filled in by the user.  The curved beam is modeled by breaking it up into a number, N, of smaller straight beams.  The user can vary N and see how the deflection of the beam's end changes.  If N is set to 15, then the beam's end position is indicated by the x and y columns of the row corrsponding to segment#15.  Deflection due to bending moment and shear force are considered in this analysis.  Deflection due to axial loads is neglected.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</si>
</sst>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E+00"/>
  </numFmts>
  <fonts count="4">
    <font>
      <sz val="10"/>
      <name val="Arial"/>
      <family val="0"/>
    </font>
    <font>
      <sz val="8"/>
      <name val="Arial"/>
      <family val="0"/>
    </font>
    <font>
      <sz val="10"/>
      <name val="Symbol"/>
      <family val="1"/>
    </font>
    <font>
      <vertAlign val="superscript"/>
      <sz val="10"/>
      <name val="Arial"/>
      <family val="2"/>
    </font>
  </fonts>
  <fills count="8">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11" fontId="0" fillId="0" borderId="0" xfId="0" applyNumberFormat="1" applyAlignment="1">
      <alignment/>
    </xf>
    <xf numFmtId="0" fontId="2" fillId="0" borderId="0" xfId="0" applyFont="1"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11" fontId="0" fillId="2" borderId="0" xfId="0" applyNumberFormat="1" applyFill="1" applyAlignment="1">
      <alignment/>
    </xf>
    <xf numFmtId="2" fontId="0" fillId="0" borderId="0" xfId="0" applyNumberFormat="1" applyAlignment="1">
      <alignment/>
    </xf>
    <xf numFmtId="0" fontId="0" fillId="7" borderId="0" xfId="0" applyFill="1" applyAlignment="1">
      <alignment/>
    </xf>
    <xf numFmtId="164" fontId="0" fillId="7" borderId="0" xfId="0" applyNumberFormat="1" applyFill="1" applyAlignment="1">
      <alignment/>
    </xf>
    <xf numFmtId="0" fontId="0" fillId="5" borderId="0" xfId="0" applyFill="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1"/>
          <c:order val="0"/>
          <c:tx>
            <c:v>unloaded</c:v>
          </c:tx>
          <c:extLst>
            <c:ext xmlns:c14="http://schemas.microsoft.com/office/drawing/2007/8/2/chart" uri="{6F2FDCE9-48DA-4B69-8628-5D25D57E5C99}">
              <c14:invertSolidFillFmt>
                <c14:spPr>
                  <a:solidFill>
                    <a:srgbClr val="000000"/>
                  </a:solidFill>
                </c14:spPr>
              </c14:invertSolidFillFmt>
            </c:ext>
          </c:extLst>
          <c:marker>
            <c:symbol val="none"/>
          </c:marker>
          <c:xVal>
            <c:numRef>
              <c:f>Sheet1!$X$19:$X$48</c:f>
              <c:numCache/>
            </c:numRef>
          </c:xVal>
          <c:yVal>
            <c:numRef>
              <c:f>Sheet1!$Y$19:$Y$48</c:f>
              <c:numCache/>
            </c:numRef>
          </c:yVal>
          <c:smooth val="1"/>
        </c:ser>
        <c:ser>
          <c:idx val="0"/>
          <c:order val="1"/>
          <c:tx>
            <c:v>Loaded</c:v>
          </c:tx>
          <c:extLst>
            <c:ext xmlns:c14="http://schemas.microsoft.com/office/drawing/2007/8/2/chart" uri="{6F2FDCE9-48DA-4B69-8628-5D25D57E5C99}">
              <c14:invertSolidFillFmt>
                <c14:spPr>
                  <a:solidFill>
                    <a:srgbClr val="000000"/>
                  </a:solidFill>
                </c14:spPr>
              </c14:invertSolidFillFmt>
            </c:ext>
          </c:extLst>
          <c:marker>
            <c:symbol val="square"/>
          </c:marker>
          <c:xVal>
            <c:numRef>
              <c:f>Sheet1!$O$19:$O$48</c:f>
              <c:numCache/>
            </c:numRef>
          </c:xVal>
          <c:yVal>
            <c:numRef>
              <c:f>Sheet1!$P$19:$P$48</c:f>
              <c:numCache/>
            </c:numRef>
          </c:yVal>
          <c:smooth val="1"/>
        </c:ser>
        <c:axId val="60362543"/>
        <c:axId val="6391976"/>
      </c:scatterChart>
      <c:valAx>
        <c:axId val="60362543"/>
        <c:scaling>
          <c:orientation val="minMax"/>
        </c:scaling>
        <c:axPos val="b"/>
        <c:delete val="0"/>
        <c:numFmt formatCode="General" sourceLinked="1"/>
        <c:majorTickMark val="out"/>
        <c:minorTickMark val="none"/>
        <c:tickLblPos val="low"/>
        <c:crossAx val="6391976"/>
        <c:crosses val="autoZero"/>
        <c:crossBetween val="midCat"/>
        <c:dispUnits/>
      </c:valAx>
      <c:valAx>
        <c:axId val="6391976"/>
        <c:scaling>
          <c:orientation val="minMax"/>
          <c:min val="-0.01"/>
        </c:scaling>
        <c:axPos val="l"/>
        <c:delete val="0"/>
        <c:numFmt formatCode="General" sourceLinked="1"/>
        <c:majorTickMark val="out"/>
        <c:minorTickMark val="none"/>
        <c:tickLblPos val="low"/>
        <c:crossAx val="60362543"/>
        <c:crosses val="autoZero"/>
        <c:crossBetween val="midCat"/>
        <c:dispUnits/>
      </c:valAx>
      <c:spPr>
        <a:solidFill>
          <a:srgbClr val="C0C0C0"/>
        </a:solidFill>
        <a:ln w="12700">
          <a:solidFill>
            <a:srgbClr val="808080"/>
          </a:solidFill>
        </a:ln>
      </c:spPr>
    </c:plotArea>
    <c:legend>
      <c:legendPos val="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247650</xdr:colOff>
      <xdr:row>6</xdr:row>
      <xdr:rowOff>133350</xdr:rowOff>
    </xdr:from>
    <xdr:to>
      <xdr:col>34</xdr:col>
      <xdr:colOff>171450</xdr:colOff>
      <xdr:row>37</xdr:row>
      <xdr:rowOff>19050</xdr:rowOff>
    </xdr:to>
    <xdr:graphicFrame>
      <xdr:nvGraphicFramePr>
        <xdr:cNvPr id="1" name="Chart 1"/>
        <xdr:cNvGraphicFramePr/>
      </xdr:nvGraphicFramePr>
      <xdr:xfrm>
        <a:off x="6715125" y="1600200"/>
        <a:ext cx="546735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8"/>
  <sheetViews>
    <sheetView tabSelected="1" workbookViewId="0" topLeftCell="A1">
      <selection activeCell="Q8" sqref="Q8"/>
    </sheetView>
  </sheetViews>
  <sheetFormatPr defaultColWidth="9.140625" defaultRowHeight="12.75"/>
  <cols>
    <col min="6" max="6" width="9.7109375" style="0" customWidth="1"/>
    <col min="7" max="7" width="10.00390625" style="0" hidden="1" customWidth="1"/>
    <col min="8" max="8" width="9.57421875" style="0" hidden="1" customWidth="1"/>
    <col min="9" max="9" width="12.421875" style="0" hidden="1" customWidth="1"/>
    <col min="10" max="14" width="0" style="0" hidden="1" customWidth="1"/>
    <col min="17" max="17" width="3.28125" style="0" customWidth="1"/>
    <col min="18" max="23" width="0" style="0" hidden="1" customWidth="1"/>
    <col min="25" max="25" width="10.8515625" style="0" customWidth="1"/>
    <col min="26" max="26" width="10.00390625" style="0" bestFit="1" customWidth="1"/>
  </cols>
  <sheetData>
    <row r="1" spans="1:34" ht="51.75" customHeight="1">
      <c r="A1" s="12" t="s">
        <v>50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3"/>
      <c r="AH1" s="13"/>
    </row>
    <row r="2" spans="1:15" ht="12.75">
      <c r="A2" t="s">
        <v>0</v>
      </c>
      <c r="B2" s="3">
        <v>500</v>
      </c>
      <c r="C2" t="s">
        <v>44</v>
      </c>
      <c r="D2" t="s">
        <v>28</v>
      </c>
      <c r="F2" s="9">
        <f>B2/9.81*2.2</f>
        <v>112.13047910295617</v>
      </c>
      <c r="O2" t="s">
        <v>42</v>
      </c>
    </row>
    <row r="3" spans="1:4" ht="12.75">
      <c r="A3" t="s">
        <v>1</v>
      </c>
      <c r="B3" s="3">
        <v>0.018</v>
      </c>
      <c r="C3" t="s">
        <v>45</v>
      </c>
      <c r="D3" t="s">
        <v>29</v>
      </c>
    </row>
    <row r="4" spans="1:32" ht="12.75">
      <c r="A4" t="s">
        <v>2</v>
      </c>
      <c r="B4" s="8">
        <v>68900000000</v>
      </c>
      <c r="C4" t="s">
        <v>46</v>
      </c>
      <c r="D4" t="s">
        <v>41</v>
      </c>
      <c r="Y4" s="10" t="s">
        <v>47</v>
      </c>
      <c r="Z4" s="11">
        <f>MAX(C19:C48)*(B6/2)/B7</f>
        <v>538520911.7494338</v>
      </c>
      <c r="AA4" s="10" t="s">
        <v>46</v>
      </c>
      <c r="AC4" s="5" t="s">
        <v>48</v>
      </c>
      <c r="AD4" s="5"/>
      <c r="AE4" s="5"/>
      <c r="AF4" s="5"/>
    </row>
    <row r="5" spans="1:25" ht="12.75">
      <c r="A5" t="s">
        <v>4</v>
      </c>
      <c r="B5" s="3">
        <v>0.025</v>
      </c>
      <c r="C5" t="s">
        <v>45</v>
      </c>
      <c r="D5" t="s">
        <v>37</v>
      </c>
      <c r="Y5" t="s">
        <v>49</v>
      </c>
    </row>
    <row r="6" spans="1:25" ht="12.75">
      <c r="A6" t="s">
        <v>5</v>
      </c>
      <c r="B6" s="3">
        <v>0.002</v>
      </c>
      <c r="C6" t="s">
        <v>45</v>
      </c>
      <c r="D6" t="s">
        <v>30</v>
      </c>
      <c r="Y6" s="1"/>
    </row>
    <row r="7" spans="1:4" ht="14.25">
      <c r="A7" t="s">
        <v>3</v>
      </c>
      <c r="B7">
        <f>B5*B6^3/12</f>
        <v>1.666666666666667E-11</v>
      </c>
      <c r="C7" t="s">
        <v>6</v>
      </c>
      <c r="D7" t="s">
        <v>40</v>
      </c>
    </row>
    <row r="9" spans="1:4" ht="12.75">
      <c r="A9" t="s">
        <v>7</v>
      </c>
      <c r="B9" s="3">
        <v>30</v>
      </c>
      <c r="D9" t="s">
        <v>31</v>
      </c>
    </row>
    <row r="10" spans="1:4" ht="12.75">
      <c r="A10" s="2" t="s">
        <v>8</v>
      </c>
      <c r="B10">
        <f>PI()/B9</f>
        <v>0.10471975511965977</v>
      </c>
      <c r="C10" t="s">
        <v>9</v>
      </c>
      <c r="D10" t="s">
        <v>32</v>
      </c>
    </row>
    <row r="11" spans="1:4" ht="12.75">
      <c r="A11" t="s">
        <v>10</v>
      </c>
      <c r="B11">
        <f>B3*SIN(B10/2)</f>
        <v>0.0009420472123729889</v>
      </c>
      <c r="C11" t="s">
        <v>45</v>
      </c>
      <c r="D11" t="s">
        <v>33</v>
      </c>
    </row>
    <row r="13" spans="1:4" ht="12.75">
      <c r="A13" t="s">
        <v>16</v>
      </c>
      <c r="B13">
        <v>0</v>
      </c>
      <c r="C13" t="s">
        <v>45</v>
      </c>
      <c r="D13" t="s">
        <v>34</v>
      </c>
    </row>
    <row r="14" spans="1:4" ht="12.75">
      <c r="A14" t="s">
        <v>17</v>
      </c>
      <c r="B14">
        <v>0</v>
      </c>
      <c r="C14" t="s">
        <v>45</v>
      </c>
      <c r="D14" t="s">
        <v>35</v>
      </c>
    </row>
    <row r="15" spans="1:4" ht="12.75">
      <c r="A15" t="s">
        <v>20</v>
      </c>
      <c r="B15">
        <v>0</v>
      </c>
      <c r="C15" t="s">
        <v>9</v>
      </c>
      <c r="D15" t="s">
        <v>36</v>
      </c>
    </row>
    <row r="17" spans="11:25" ht="12.75">
      <c r="K17" s="5" t="s">
        <v>24</v>
      </c>
      <c r="L17" s="5"/>
      <c r="M17" s="4" t="s">
        <v>25</v>
      </c>
      <c r="N17" s="4"/>
      <c r="O17" s="6" t="s">
        <v>43</v>
      </c>
      <c r="P17" s="6"/>
      <c r="R17" s="5"/>
      <c r="S17" s="5"/>
      <c r="T17" s="5"/>
      <c r="U17" s="5"/>
      <c r="V17" s="5"/>
      <c r="W17" s="5"/>
      <c r="X17" s="5" t="s">
        <v>39</v>
      </c>
      <c r="Y17" s="5"/>
    </row>
    <row r="18" spans="1:25" ht="12.75">
      <c r="A18" t="s">
        <v>38</v>
      </c>
      <c r="B18" t="s">
        <v>11</v>
      </c>
      <c r="C18" t="s">
        <v>12</v>
      </c>
      <c r="D18" t="s">
        <v>13</v>
      </c>
      <c r="E18" t="s">
        <v>14</v>
      </c>
      <c r="F18" t="s">
        <v>15</v>
      </c>
      <c r="G18" t="s">
        <v>21</v>
      </c>
      <c r="H18" t="s">
        <v>22</v>
      </c>
      <c r="I18" t="s">
        <v>23</v>
      </c>
      <c r="J18" t="s">
        <v>20</v>
      </c>
      <c r="K18" t="s">
        <v>18</v>
      </c>
      <c r="L18" t="s">
        <v>19</v>
      </c>
      <c r="M18" t="s">
        <v>26</v>
      </c>
      <c r="N18" t="s">
        <v>27</v>
      </c>
      <c r="O18" t="s">
        <v>26</v>
      </c>
      <c r="P18" t="s">
        <v>27</v>
      </c>
      <c r="R18" t="s">
        <v>23</v>
      </c>
      <c r="S18" t="s">
        <v>20</v>
      </c>
      <c r="T18" t="s">
        <v>18</v>
      </c>
      <c r="U18" t="s">
        <v>19</v>
      </c>
      <c r="V18" t="s">
        <v>26</v>
      </c>
      <c r="W18" t="s">
        <v>27</v>
      </c>
      <c r="X18" t="s">
        <v>26</v>
      </c>
      <c r="Y18" t="s">
        <v>27</v>
      </c>
    </row>
    <row r="19" spans="1:25" ht="12.75">
      <c r="A19">
        <v>1</v>
      </c>
      <c r="B19">
        <f>A19*$B$10</f>
        <v>0.10471975511965977</v>
      </c>
      <c r="C19">
        <f>0.5*$B$2*$B$3*(1-COS(PI()-B19))</f>
        <v>8.97534852915723</v>
      </c>
      <c r="D19">
        <f>$B$2*COS(PI()-B19)</f>
        <v>-497.2609476841366</v>
      </c>
      <c r="E19">
        <f>$B$2*SIN(PI()-B19)</f>
        <v>52.26423163382687</v>
      </c>
      <c r="F19">
        <f>$B$11^2/$B$4/$B$7*(E19*$B$11/3+C19/2)</f>
        <v>3.48083987705614E-06</v>
      </c>
      <c r="G19">
        <f>$B$11^2/$B$4/$B$7*(E19*$B$11/3)</f>
        <v>1.2683331688429899E-08</v>
      </c>
      <c r="H19">
        <f>$B$11^2/$B$4/$B$7*(C19/2)</f>
        <v>3.46815654536771E-06</v>
      </c>
      <c r="I19">
        <f>-($B$11/$B$4/$B$7*(E19*$B$11/2+C19)+$B$10)</f>
        <v>-0.11210297115906376</v>
      </c>
      <c r="J19">
        <f>(B15+I19)</f>
        <v>-0.11210297115906376</v>
      </c>
      <c r="K19">
        <f>$B$3*SIN($B$10/2)*SIN($B$10/2)+F19*COS($B$10/2)</f>
        <v>5.27790111925197E-05</v>
      </c>
      <c r="L19">
        <f>$B$3*SIN($B$10/2)*COS($B$10/2)-F19*SIN($B$10/2)</f>
        <v>0.0009405739963253868</v>
      </c>
      <c r="M19">
        <f>K19*COS(B15)-L19*SIN(B15)</f>
        <v>5.27790111925197E-05</v>
      </c>
      <c r="N19">
        <f>K19*SIN(B15)+L19*COS(B15)</f>
        <v>0.0009405739963253868</v>
      </c>
      <c r="O19">
        <f>B13+M19</f>
        <v>5.27790111925197E-05</v>
      </c>
      <c r="P19">
        <f>B14+N19</f>
        <v>0.0009405739963253868</v>
      </c>
      <c r="R19">
        <f>-$B$10</f>
        <v>-0.10471975511965977</v>
      </c>
      <c r="S19">
        <f>B15+R19</f>
        <v>-0.10471975511965977</v>
      </c>
      <c r="T19">
        <f>$B$3*SIN($B$10/2)*SIN($B$10/2)</f>
        <v>4.930294168553996E-05</v>
      </c>
      <c r="U19">
        <f>$B$3*SIN($B$10/2)*COS($B$10/2)</f>
        <v>0.0009407561694088811</v>
      </c>
      <c r="V19">
        <f>T19*COS(B15)-U19*SIN(B15)</f>
        <v>4.930294168553996E-05</v>
      </c>
      <c r="W19">
        <f>T19*SIN(B15)+U19*COS(B15)</f>
        <v>0.0009407561694088811</v>
      </c>
      <c r="X19">
        <f>B13+V19</f>
        <v>4.930294168553996E-05</v>
      </c>
      <c r="Y19">
        <f>B14+W19</f>
        <v>0.0009407561694088811</v>
      </c>
    </row>
    <row r="20" spans="1:25" ht="12.75">
      <c r="A20">
        <f>A19+1</f>
        <v>2</v>
      </c>
      <c r="B20">
        <f aca="true" t="shared" si="0" ref="B20:B48">A20*$B$10</f>
        <v>0.20943951023931953</v>
      </c>
      <c r="C20">
        <f aca="true" t="shared" si="1" ref="C20:C48">0.5*$B$2*$B$3*(1-COS(PI()-B20))</f>
        <v>8.901664203302126</v>
      </c>
      <c r="D20">
        <f aca="true" t="shared" si="2" ref="D20:D28">$B$2*COS(PI()-B20)</f>
        <v>-489.07380036690284</v>
      </c>
      <c r="E20">
        <f aca="true" t="shared" si="3" ref="E20:E28">$B$2*SIN(PI()-B20)</f>
        <v>103.95584540887965</v>
      </c>
      <c r="F20">
        <f aca="true" t="shared" si="4" ref="F20:F28">$B$11^2/$B$4/$B$7*(E20*$B$11/3+C20/2)</f>
        <v>3.4649119518449043E-06</v>
      </c>
      <c r="G20">
        <f aca="true" t="shared" si="5" ref="G20:G28">$B$11^2/$B$4/$B$7*(E20*$B$11/3)</f>
        <v>2.5227702140723506E-08</v>
      </c>
      <c r="H20">
        <f aca="true" t="shared" si="6" ref="H20:H28">$B$11^2/$B$4/$B$7*(C20/2)</f>
        <v>3.4396842497041806E-06</v>
      </c>
      <c r="I20">
        <f aca="true" t="shared" si="7" ref="I20:I38">-($B$11/$B$4/$B$7*(E20*$B$11/2+C20)+$B$10)</f>
        <v>-0.11206249756586392</v>
      </c>
      <c r="J20">
        <f>(I20+J19)</f>
        <v>-0.22416546872492768</v>
      </c>
      <c r="K20">
        <f aca="true" t="shared" si="8" ref="K20:K28">$B$3*SIN($B$10/2)*SIN($B$10/2)+F20*COS($B$10/2)</f>
        <v>5.27631050959764E-05</v>
      </c>
      <c r="L20">
        <f aca="true" t="shared" si="9" ref="L20:L28">$B$3*SIN($B$10/2)*COS($B$10/2)-F20*SIN($B$10/2)</f>
        <v>0.0009405748299285837</v>
      </c>
      <c r="M20">
        <f>K20*COS(J19)-L20*SIN(J19)</f>
        <v>0.00015765243693813985</v>
      </c>
      <c r="N20">
        <f>K20*SIN(J19)+L20*COS(J19)</f>
        <v>0.0009287683592166666</v>
      </c>
      <c r="O20">
        <f>O19+M20</f>
        <v>0.00021043144813065955</v>
      </c>
      <c r="P20">
        <f>P19+N20</f>
        <v>0.0018693423555420532</v>
      </c>
      <c r="R20">
        <f aca="true" t="shared" si="10" ref="R20:R48">-$B$10</f>
        <v>-0.10471975511965977</v>
      </c>
      <c r="S20">
        <f>S19+R20</f>
        <v>-0.20943951023931953</v>
      </c>
      <c r="T20">
        <f aca="true" t="shared" si="11" ref="T20:T48">$B$3*SIN($B$10/2)*SIN($B$10/2)</f>
        <v>4.930294168553996E-05</v>
      </c>
      <c r="U20">
        <f aca="true" t="shared" si="12" ref="U20:U48">$B$3*SIN($B$10/2)*COS($B$10/2)</f>
        <v>0.0009407561694088811</v>
      </c>
      <c r="V20">
        <f>T20*COS(S19)-U20*SIN(S19)</f>
        <v>0.00014736865171020925</v>
      </c>
      <c r="W20">
        <f>T20*SIN(S19)+U20*COS(S19)</f>
        <v>0.0009304490479509525</v>
      </c>
      <c r="X20">
        <f>X19+V20</f>
        <v>0.00019667159339574922</v>
      </c>
      <c r="Y20">
        <f>Y19+W20</f>
        <v>0.0018712052173598336</v>
      </c>
    </row>
    <row r="21" spans="1:25" ht="12.75">
      <c r="A21">
        <f aca="true" t="shared" si="13" ref="A21:A28">A20+1</f>
        <v>3</v>
      </c>
      <c r="B21">
        <f t="shared" si="0"/>
        <v>0.3141592653589793</v>
      </c>
      <c r="C21">
        <f t="shared" si="1"/>
        <v>8.779754323328191</v>
      </c>
      <c r="D21">
        <f t="shared" si="2"/>
        <v>-475.52825814757676</v>
      </c>
      <c r="E21">
        <f t="shared" si="3"/>
        <v>154.50849718747375</v>
      </c>
      <c r="F21">
        <f t="shared" si="4"/>
        <v>3.4300728326216846E-06</v>
      </c>
      <c r="G21">
        <f t="shared" si="5"/>
        <v>3.749567260912733E-08</v>
      </c>
      <c r="H21">
        <f t="shared" si="6"/>
        <v>3.3925771600125573E-06</v>
      </c>
      <c r="I21">
        <f t="shared" si="7"/>
        <v>-0.11198202153166424</v>
      </c>
      <c r="J21">
        <f aca="true" t="shared" si="14" ref="J21:J38">I21+J20</f>
        <v>-0.3361474902565919</v>
      </c>
      <c r="K21">
        <f t="shared" si="8"/>
        <v>5.272831372255526E-05</v>
      </c>
      <c r="L21">
        <f t="shared" si="9"/>
        <v>0.0009405766532672029</v>
      </c>
      <c r="M21">
        <f aca="true" t="shared" si="15" ref="M21:M38">K21*COS(J20)-L21*SIN(J20)</f>
        <v>0.0002604924559648595</v>
      </c>
      <c r="N21">
        <f aca="true" t="shared" si="16" ref="N21:N38">K21*SIN(J20)+L21*COS(J20)</f>
        <v>0.0009053222609241153</v>
      </c>
      <c r="O21">
        <f aca="true" t="shared" si="17" ref="O21:O38">O20+M21</f>
        <v>0.00047092390409551903</v>
      </c>
      <c r="P21">
        <f aca="true" t="shared" si="18" ref="P21:P38">P20+N21</f>
        <v>0.0027746646164661685</v>
      </c>
      <c r="R21">
        <f t="shared" si="10"/>
        <v>-0.10471975511965977</v>
      </c>
      <c r="S21">
        <f aca="true" t="shared" si="19" ref="S21:S48">S20+R21</f>
        <v>-0.3141592653589793</v>
      </c>
      <c r="T21">
        <f t="shared" si="11"/>
        <v>4.930294168553996E-05</v>
      </c>
      <c r="U21">
        <f t="shared" si="12"/>
        <v>0.0009407561694088811</v>
      </c>
      <c r="V21">
        <f aca="true" t="shared" si="20" ref="V21:V48">T21*COS(S20)-U21*SIN(S20)</f>
        <v>0.00024381975994786854</v>
      </c>
      <c r="W21">
        <f aca="true" t="shared" si="21" ref="W21:W48">T21*SIN(S20)+U21*COS(S20)</f>
        <v>0.0009099477320146926</v>
      </c>
      <c r="X21">
        <f aca="true" t="shared" si="22" ref="X21:X48">X20+V21</f>
        <v>0.00044049135334361776</v>
      </c>
      <c r="Y21">
        <f aca="true" t="shared" si="23" ref="Y21:Y48">Y20+W21</f>
        <v>0.0027811529493745263</v>
      </c>
    </row>
    <row r="22" spans="1:25" ht="12.75">
      <c r="A22">
        <f t="shared" si="13"/>
        <v>4</v>
      </c>
      <c r="B22">
        <f t="shared" si="0"/>
        <v>0.41887902047863906</v>
      </c>
      <c r="C22">
        <f t="shared" si="1"/>
        <v>8.610954559391704</v>
      </c>
      <c r="D22">
        <f t="shared" si="2"/>
        <v>-456.7727288213004</v>
      </c>
      <c r="E22">
        <f t="shared" si="3"/>
        <v>203.36832153790021</v>
      </c>
      <c r="F22">
        <f t="shared" si="4"/>
        <v>3.3767042240672445E-06</v>
      </c>
      <c r="G22">
        <f t="shared" si="5"/>
        <v>4.935283264195162E-08</v>
      </c>
      <c r="H22">
        <f t="shared" si="6"/>
        <v>3.3273513914252928E-06</v>
      </c>
      <c r="I22">
        <f t="shared" si="7"/>
        <v>-0.11186242476873609</v>
      </c>
      <c r="J22">
        <f t="shared" si="14"/>
        <v>-0.448009915025328</v>
      </c>
      <c r="K22">
        <f t="shared" si="8"/>
        <v>5.2675018253824037E-05</v>
      </c>
      <c r="L22">
        <f t="shared" si="9"/>
        <v>0.0009405794463643649</v>
      </c>
      <c r="M22">
        <f t="shared" si="15"/>
        <v>0.00035997955285156007</v>
      </c>
      <c r="N22">
        <f t="shared" si="16"/>
        <v>0.0008705625043613622</v>
      </c>
      <c r="O22">
        <f t="shared" si="17"/>
        <v>0.0008309034569470792</v>
      </c>
      <c r="P22">
        <f t="shared" si="18"/>
        <v>0.0036452271208275307</v>
      </c>
      <c r="R22">
        <f t="shared" si="10"/>
        <v>-0.10471975511965977</v>
      </c>
      <c r="S22">
        <f t="shared" si="19"/>
        <v>-0.41887902047863906</v>
      </c>
      <c r="T22">
        <f t="shared" si="11"/>
        <v>4.930294168553996E-05</v>
      </c>
      <c r="U22">
        <f t="shared" si="12"/>
        <v>0.0009407561694088811</v>
      </c>
      <c r="V22">
        <f t="shared" si="20"/>
        <v>0.00033759952787297396</v>
      </c>
      <c r="W22">
        <f t="shared" si="21"/>
        <v>0.0008794768383076748</v>
      </c>
      <c r="X22">
        <f t="shared" si="22"/>
        <v>0.0007780908812165917</v>
      </c>
      <c r="Y22">
        <f t="shared" si="23"/>
        <v>0.003660629787682201</v>
      </c>
    </row>
    <row r="23" spans="1:25" ht="12.75">
      <c r="A23">
        <f t="shared" si="13"/>
        <v>5</v>
      </c>
      <c r="B23">
        <f t="shared" si="0"/>
        <v>0.5235987755982988</v>
      </c>
      <c r="C23">
        <f t="shared" si="1"/>
        <v>8.397114317029974</v>
      </c>
      <c r="D23">
        <f t="shared" si="2"/>
        <v>-433.01270189221935</v>
      </c>
      <c r="E23">
        <f t="shared" si="3"/>
        <v>249.99999999999997</v>
      </c>
      <c r="F23">
        <f t="shared" si="4"/>
        <v>3.305390843825006E-06</v>
      </c>
      <c r="G23">
        <f t="shared" si="5"/>
        <v>6.066927271260644E-08</v>
      </c>
      <c r="H23">
        <f t="shared" si="6"/>
        <v>3.2447215711123996E-06</v>
      </c>
      <c r="I23">
        <f t="shared" si="7"/>
        <v>-0.11170501760424136</v>
      </c>
      <c r="J23">
        <f t="shared" si="14"/>
        <v>-0.5597149326295694</v>
      </c>
      <c r="K23">
        <f t="shared" si="8"/>
        <v>5.2603802606090954E-05</v>
      </c>
      <c r="L23">
        <f t="shared" si="9"/>
        <v>0.0009405831786183128</v>
      </c>
      <c r="M23">
        <f t="shared" si="15"/>
        <v>0.00045484734493699116</v>
      </c>
      <c r="N23">
        <f t="shared" si="16"/>
        <v>0.0008249713745046668</v>
      </c>
      <c r="O23">
        <f t="shared" si="17"/>
        <v>0.0012857508018840704</v>
      </c>
      <c r="P23">
        <f t="shared" si="18"/>
        <v>0.004470198495332198</v>
      </c>
      <c r="R23">
        <f t="shared" si="10"/>
        <v>-0.10471975511965977</v>
      </c>
      <c r="S23">
        <f t="shared" si="19"/>
        <v>-0.5235987755982988</v>
      </c>
      <c r="T23">
        <f t="shared" si="11"/>
        <v>4.930294168553996E-05</v>
      </c>
      <c r="U23">
        <f t="shared" si="12"/>
        <v>0.0009407561694088811</v>
      </c>
      <c r="V23">
        <f t="shared" si="20"/>
        <v>0.0004276804847234601</v>
      </c>
      <c r="W23">
        <f t="shared" si="21"/>
        <v>0.000839370212317798</v>
      </c>
      <c r="X23">
        <f t="shared" si="22"/>
        <v>0.0012057713659400517</v>
      </c>
      <c r="Y23">
        <f t="shared" si="23"/>
        <v>0.004499999999999999</v>
      </c>
    </row>
    <row r="24" spans="1:25" ht="12.75">
      <c r="A24">
        <f t="shared" si="13"/>
        <v>6</v>
      </c>
      <c r="B24">
        <f t="shared" si="0"/>
        <v>0.6283185307179586</v>
      </c>
      <c r="C24">
        <f t="shared" si="1"/>
        <v>8.140576474687263</v>
      </c>
      <c r="D24">
        <f t="shared" si="2"/>
        <v>-404.50849718747367</v>
      </c>
      <c r="E24">
        <f t="shared" si="3"/>
        <v>293.89262614623664</v>
      </c>
      <c r="F24">
        <f t="shared" si="4"/>
        <v>3.2169140162121878E-06</v>
      </c>
      <c r="G24">
        <f t="shared" si="5"/>
        <v>7.132100753556049E-08</v>
      </c>
      <c r="H24">
        <f t="shared" si="6"/>
        <v>3.145593008676627E-06</v>
      </c>
      <c r="I24">
        <f t="shared" si="7"/>
        <v>-0.1115115246240138</v>
      </c>
      <c r="J24">
        <f t="shared" si="14"/>
        <v>-0.6712264572535832</v>
      </c>
      <c r="K24">
        <f t="shared" si="8"/>
        <v>5.25154470328954E-05</v>
      </c>
      <c r="L24">
        <f t="shared" si="9"/>
        <v>0.0009405878091376913</v>
      </c>
      <c r="M24">
        <f t="shared" si="15"/>
        <v>0.0005439019977682067</v>
      </c>
      <c r="N24">
        <f t="shared" si="16"/>
        <v>0.0007691774279704655</v>
      </c>
      <c r="O24">
        <f t="shared" si="17"/>
        <v>0.001829652799652277</v>
      </c>
      <c r="P24">
        <f t="shared" si="18"/>
        <v>0.005239375923302664</v>
      </c>
      <c r="R24">
        <f t="shared" si="10"/>
        <v>-0.10471975511965977</v>
      </c>
      <c r="S24">
        <f t="shared" si="19"/>
        <v>-0.6283185307179586</v>
      </c>
      <c r="T24">
        <f t="shared" si="11"/>
        <v>4.930294168553996E-05</v>
      </c>
      <c r="U24">
        <f t="shared" si="12"/>
        <v>0.0009407561694088811</v>
      </c>
      <c r="V24">
        <f t="shared" si="20"/>
        <v>0.0005130756846854209</v>
      </c>
      <c r="W24">
        <f t="shared" si="21"/>
        <v>0.0007900672706322581</v>
      </c>
      <c r="X24">
        <f t="shared" si="22"/>
        <v>0.0017188470506254725</v>
      </c>
      <c r="Y24">
        <f t="shared" si="23"/>
        <v>0.005290067270632257</v>
      </c>
    </row>
    <row r="25" spans="1:25" ht="12.75">
      <c r="A25">
        <f t="shared" si="13"/>
        <v>7</v>
      </c>
      <c r="B25">
        <f t="shared" si="0"/>
        <v>0.7330382858376183</v>
      </c>
      <c r="C25">
        <f t="shared" si="1"/>
        <v>7.844151714648275</v>
      </c>
      <c r="D25">
        <f t="shared" si="2"/>
        <v>-371.57241273869715</v>
      </c>
      <c r="E25">
        <f t="shared" si="3"/>
        <v>334.565303179429</v>
      </c>
      <c r="F25">
        <f t="shared" si="4"/>
        <v>3.1122431118670816E-06</v>
      </c>
      <c r="G25">
        <f t="shared" si="5"/>
        <v>8.119133447507453E-08</v>
      </c>
      <c r="H25">
        <f t="shared" si="6"/>
        <v>3.0310517773920072E-06</v>
      </c>
      <c r="I25">
        <f t="shared" si="7"/>
        <v>-0.1112840657776358</v>
      </c>
      <c r="J25">
        <f t="shared" si="14"/>
        <v>-0.782510523031219</v>
      </c>
      <c r="K25">
        <f t="shared" si="8"/>
        <v>5.241091957638691E-05</v>
      </c>
      <c r="L25">
        <f t="shared" si="9"/>
        <v>0.000940593287189561</v>
      </c>
      <c r="M25">
        <f t="shared" si="15"/>
        <v>0.0006260398925844704</v>
      </c>
      <c r="N25">
        <f t="shared" si="16"/>
        <v>0.0007039436691168769</v>
      </c>
      <c r="O25">
        <f t="shared" si="17"/>
        <v>0.0024556926922367477</v>
      </c>
      <c r="P25">
        <f t="shared" si="18"/>
        <v>0.00594331959241954</v>
      </c>
      <c r="R25">
        <f t="shared" si="10"/>
        <v>-0.10471975511965977</v>
      </c>
      <c r="S25">
        <f t="shared" si="19"/>
        <v>-0.7330382858376184</v>
      </c>
      <c r="T25">
        <f t="shared" si="11"/>
        <v>4.930294168553996E-05</v>
      </c>
      <c r="U25">
        <f t="shared" si="12"/>
        <v>0.0009407561694088811</v>
      </c>
      <c r="V25">
        <f t="shared" si="20"/>
        <v>0.0005928495200779786</v>
      </c>
      <c r="W25">
        <f t="shared" si="21"/>
        <v>0.0007321081865974656</v>
      </c>
      <c r="X25">
        <f t="shared" si="22"/>
        <v>0.002311696570703451</v>
      </c>
      <c r="Y25">
        <f t="shared" si="23"/>
        <v>0.006022175457229722</v>
      </c>
    </row>
    <row r="26" spans="1:25" ht="12.75">
      <c r="A26">
        <f t="shared" si="13"/>
        <v>8</v>
      </c>
      <c r="B26">
        <f t="shared" si="0"/>
        <v>0.8377580409572781</v>
      </c>
      <c r="C26">
        <f t="shared" si="1"/>
        <v>7.5110877286148625</v>
      </c>
      <c r="D26">
        <f t="shared" si="2"/>
        <v>-334.5653031794291</v>
      </c>
      <c r="E26">
        <f t="shared" si="3"/>
        <v>371.5724127386971</v>
      </c>
      <c r="F26">
        <f t="shared" si="4"/>
        <v>2.9925249271214883E-06</v>
      </c>
      <c r="G26">
        <f t="shared" si="5"/>
        <v>9.01721121637007E-08</v>
      </c>
      <c r="H26">
        <f t="shared" si="6"/>
        <v>2.9023528149577873E-06</v>
      </c>
      <c r="I26">
        <f t="shared" si="7"/>
        <v>-0.1110251331518271</v>
      </c>
      <c r="J26">
        <f t="shared" si="14"/>
        <v>-0.8935356561830461</v>
      </c>
      <c r="K26">
        <f t="shared" si="8"/>
        <v>5.229136546125276E-05</v>
      </c>
      <c r="L26">
        <f t="shared" si="9"/>
        <v>0.0009405995527552393</v>
      </c>
      <c r="M26">
        <f t="shared" si="15"/>
        <v>0.0007002631667236503</v>
      </c>
      <c r="N26">
        <f t="shared" si="16"/>
        <v>0.0006301534756512287</v>
      </c>
      <c r="O26">
        <f t="shared" si="17"/>
        <v>0.003155955858960398</v>
      </c>
      <c r="P26">
        <f t="shared" si="18"/>
        <v>0.006573473068070769</v>
      </c>
      <c r="R26">
        <f t="shared" si="10"/>
        <v>-0.10471975511965977</v>
      </c>
      <c r="S26">
        <f t="shared" si="19"/>
        <v>-0.8377580409572782</v>
      </c>
      <c r="T26">
        <f t="shared" si="11"/>
        <v>4.930294168553996E-05</v>
      </c>
      <c r="U26">
        <f t="shared" si="12"/>
        <v>0.0009407561694088811</v>
      </c>
      <c r="V26">
        <f t="shared" si="20"/>
        <v>0.000666127972066824</v>
      </c>
      <c r="W26">
        <f t="shared" si="21"/>
        <v>0.0006661279720668241</v>
      </c>
      <c r="X26">
        <f t="shared" si="22"/>
        <v>0.002977824542770275</v>
      </c>
      <c r="Y26">
        <f t="shared" si="23"/>
        <v>0.006688303429296547</v>
      </c>
    </row>
    <row r="27" spans="1:25" ht="12.75">
      <c r="A27">
        <f t="shared" si="13"/>
        <v>9</v>
      </c>
      <c r="B27">
        <f t="shared" si="0"/>
        <v>0.9424777960769379</v>
      </c>
      <c r="C27">
        <f t="shared" si="1"/>
        <v>7.145033635316128</v>
      </c>
      <c r="D27">
        <f t="shared" si="2"/>
        <v>-293.8926261462365</v>
      </c>
      <c r="E27">
        <f t="shared" si="3"/>
        <v>404.5084971874737</v>
      </c>
      <c r="F27">
        <f t="shared" si="4"/>
        <v>2.859071119460119E-06</v>
      </c>
      <c r="G27">
        <f t="shared" si="5"/>
        <v>9.816494532173376E-08</v>
      </c>
      <c r="H27">
        <f t="shared" si="6"/>
        <v>2.7609061741383856E-06</v>
      </c>
      <c r="I27">
        <f t="shared" si="7"/>
        <v>-0.11073756366662121</v>
      </c>
      <c r="J27">
        <f t="shared" si="14"/>
        <v>-1.0042732198496673</v>
      </c>
      <c r="K27">
        <f t="shared" si="8"/>
        <v>5.2158094547396656E-05</v>
      </c>
      <c r="L27">
        <f t="shared" si="9"/>
        <v>0.0009406065371878776</v>
      </c>
      <c r="M27">
        <f t="shared" si="15"/>
        <v>0.0007656928287969193</v>
      </c>
      <c r="N27">
        <f t="shared" si="16"/>
        <v>0.0005487946943587893</v>
      </c>
      <c r="O27">
        <f t="shared" si="17"/>
        <v>0.003921648687757317</v>
      </c>
      <c r="P27">
        <f t="shared" si="18"/>
        <v>0.0071222677624295586</v>
      </c>
      <c r="R27">
        <f t="shared" si="10"/>
        <v>-0.10471975511965977</v>
      </c>
      <c r="S27">
        <f t="shared" si="19"/>
        <v>-0.942477796076938</v>
      </c>
      <c r="T27">
        <f t="shared" si="11"/>
        <v>4.930294168553996E-05</v>
      </c>
      <c r="U27">
        <f t="shared" si="12"/>
        <v>0.0009407561694088811</v>
      </c>
      <c r="V27">
        <f t="shared" si="20"/>
        <v>0.0007321081865974656</v>
      </c>
      <c r="W27">
        <f t="shared" si="21"/>
        <v>0.0005928495200779786</v>
      </c>
      <c r="X27">
        <f t="shared" si="22"/>
        <v>0.0037099327293677407</v>
      </c>
      <c r="Y27">
        <f t="shared" si="23"/>
        <v>0.007281152949374525</v>
      </c>
    </row>
    <row r="28" spans="1:25" ht="12.75">
      <c r="A28" s="7">
        <f t="shared" si="13"/>
        <v>10</v>
      </c>
      <c r="B28">
        <f t="shared" si="0"/>
        <v>1.0471975511965976</v>
      </c>
      <c r="C28">
        <f t="shared" si="1"/>
        <v>6.750000000000001</v>
      </c>
      <c r="D28">
        <f t="shared" si="2"/>
        <v>-250.0000000000001</v>
      </c>
      <c r="E28">
        <f t="shared" si="3"/>
        <v>433.01270189221924</v>
      </c>
      <c r="F28">
        <f t="shared" si="4"/>
        <v>2.7133438367267205E-06</v>
      </c>
      <c r="G28">
        <f t="shared" si="5"/>
        <v>1.0508226279648641E-07</v>
      </c>
      <c r="H28">
        <f t="shared" si="6"/>
        <v>2.608261573930234E-06</v>
      </c>
      <c r="I28">
        <f t="shared" si="7"/>
        <v>-0.1104245079934758</v>
      </c>
      <c r="J28">
        <f t="shared" si="14"/>
        <v>-1.1146977278431431</v>
      </c>
      <c r="K28">
        <f t="shared" si="8"/>
        <v>5.201256697883956E-05</v>
      </c>
      <c r="L28">
        <f t="shared" si="9"/>
        <v>0.0009406141639645701</v>
      </c>
      <c r="M28">
        <f t="shared" si="15"/>
        <v>0.0008215792399972062</v>
      </c>
      <c r="N28">
        <f t="shared" si="16"/>
        <v>0.0004609423662239225</v>
      </c>
      <c r="O28" s="7">
        <f t="shared" si="17"/>
        <v>0.004743227927754523</v>
      </c>
      <c r="P28" s="7">
        <f t="shared" si="18"/>
        <v>0.007583210128653481</v>
      </c>
      <c r="R28">
        <f t="shared" si="10"/>
        <v>-0.10471975511965977</v>
      </c>
      <c r="S28">
        <f t="shared" si="19"/>
        <v>-1.0471975511965979</v>
      </c>
      <c r="T28">
        <f t="shared" si="11"/>
        <v>4.930294168553996E-05</v>
      </c>
      <c r="U28">
        <f t="shared" si="12"/>
        <v>0.0009407561694088811</v>
      </c>
      <c r="V28">
        <f t="shared" si="20"/>
        <v>0.000790067270632258</v>
      </c>
      <c r="W28">
        <f t="shared" si="21"/>
        <v>0.0005130756846854209</v>
      </c>
      <c r="X28">
        <f t="shared" si="22"/>
        <v>0.004499999999999999</v>
      </c>
      <c r="Y28">
        <f t="shared" si="23"/>
        <v>0.007794228634059946</v>
      </c>
    </row>
    <row r="29" spans="1:25" ht="12.75">
      <c r="A29">
        <f aca="true" t="shared" si="24" ref="A29:A38">A28+1</f>
        <v>11</v>
      </c>
      <c r="B29">
        <f t="shared" si="0"/>
        <v>1.1519173063162573</v>
      </c>
      <c r="C29">
        <f t="shared" si="1"/>
        <v>6.3303148938411</v>
      </c>
      <c r="D29">
        <f aca="true" t="shared" si="25" ref="D29:D38">$B$2*COS(PI()-B29)</f>
        <v>-203.36832153790013</v>
      </c>
      <c r="E29">
        <f aca="true" t="shared" si="26" ref="E29:E38">$B$2*SIN(PI()-B29)</f>
        <v>456.77272882130046</v>
      </c>
      <c r="F29">
        <f aca="true" t="shared" si="27" ref="F29:F38">$B$11^2/$B$4/$B$7*(E29*$B$11/3+C29/2)</f>
        <v>2.5569396975263098E-06</v>
      </c>
      <c r="G29">
        <f aca="true" t="shared" si="28" ref="G29:G38">$B$11^2/$B$4/$B$7*(E29*$B$11/3)</f>
        <v>1.1084827701016361E-07</v>
      </c>
      <c r="H29">
        <f aca="true" t="shared" si="29" ref="H29:H38">$B$11^2/$B$4/$B$7*(C29/2)</f>
        <v>2.4460914205161463E-06</v>
      </c>
      <c r="I29">
        <f t="shared" si="7"/>
        <v>-0.11008939603585699</v>
      </c>
      <c r="J29">
        <f t="shared" si="14"/>
        <v>-1.224787123879</v>
      </c>
      <c r="K29">
        <f aca="true" t="shared" si="30" ref="K29:K38">$B$3*SIN($B$10/2)*SIN($B$10/2)+F29*COS($B$10/2)</f>
        <v>5.185637718607616E-05</v>
      </c>
      <c r="L29">
        <f aca="true" t="shared" si="31" ref="L29:L38">$B$3*SIN($B$10/2)*COS($B$10/2)-F29*SIN($B$10/2)</f>
        <v>0.0009406223495247555</v>
      </c>
      <c r="M29">
        <f t="shared" si="15"/>
        <v>0.000867309846391002</v>
      </c>
      <c r="N29">
        <f t="shared" si="16"/>
        <v>0.0003677405588639259</v>
      </c>
      <c r="O29">
        <f t="shared" si="17"/>
        <v>0.005610537774145525</v>
      </c>
      <c r="P29">
        <f t="shared" si="18"/>
        <v>0.007950950687517408</v>
      </c>
      <c r="R29">
        <f t="shared" si="10"/>
        <v>-0.10471975511965977</v>
      </c>
      <c r="S29">
        <f t="shared" si="19"/>
        <v>-1.1519173063162575</v>
      </c>
      <c r="T29">
        <f t="shared" si="11"/>
        <v>4.930294168553996E-05</v>
      </c>
      <c r="U29">
        <f t="shared" si="12"/>
        <v>0.0009407561694088811</v>
      </c>
      <c r="V29">
        <f t="shared" si="20"/>
        <v>0.000839370212317798</v>
      </c>
      <c r="W29">
        <f t="shared" si="21"/>
        <v>0.00042768048472346004</v>
      </c>
      <c r="X29">
        <f t="shared" si="22"/>
        <v>0.0053393702123177966</v>
      </c>
      <c r="Y29">
        <f t="shared" si="23"/>
        <v>0.008221909118783406</v>
      </c>
    </row>
    <row r="30" spans="1:25" ht="12.75">
      <c r="A30">
        <f t="shared" si="24"/>
        <v>12</v>
      </c>
      <c r="B30">
        <f t="shared" si="0"/>
        <v>1.2566370614359172</v>
      </c>
      <c r="C30">
        <f t="shared" si="1"/>
        <v>5.890576474687263</v>
      </c>
      <c r="D30">
        <f t="shared" si="25"/>
        <v>-154.50849718747367</v>
      </c>
      <c r="E30">
        <f t="shared" si="26"/>
        <v>475.5282581475768</v>
      </c>
      <c r="F30">
        <f t="shared" si="27"/>
        <v>2.3915722983376402E-06</v>
      </c>
      <c r="G30">
        <f t="shared" si="28"/>
        <v>1.1539981430442422E-07</v>
      </c>
      <c r="H30">
        <f t="shared" si="29"/>
        <v>2.276172484033216E-06</v>
      </c>
      <c r="I30">
        <f t="shared" si="7"/>
        <v>-0.10973589935049913</v>
      </c>
      <c r="J30">
        <f t="shared" si="14"/>
        <v>-1.3345230232294991</v>
      </c>
      <c r="K30">
        <f t="shared" si="30"/>
        <v>5.16912364171608E-05</v>
      </c>
      <c r="L30">
        <f t="shared" si="31"/>
        <v>0.0009406310041857234</v>
      </c>
      <c r="M30">
        <f t="shared" si="15"/>
        <v>0.0009024141398931612</v>
      </c>
      <c r="N30">
        <f t="shared" si="16"/>
        <v>0.0002703837829431773</v>
      </c>
      <c r="O30">
        <f t="shared" si="17"/>
        <v>0.006512951914038686</v>
      </c>
      <c r="P30">
        <f t="shared" si="18"/>
        <v>0.008221334470460586</v>
      </c>
      <c r="R30">
        <f t="shared" si="10"/>
        <v>-0.10471975511965977</v>
      </c>
      <c r="S30">
        <f t="shared" si="19"/>
        <v>-1.2566370614359172</v>
      </c>
      <c r="T30">
        <f t="shared" si="11"/>
        <v>4.930294168553996E-05</v>
      </c>
      <c r="U30">
        <f t="shared" si="12"/>
        <v>0.0009407561694088811</v>
      </c>
      <c r="V30">
        <f t="shared" si="20"/>
        <v>0.0008794768383076749</v>
      </c>
      <c r="W30">
        <f t="shared" si="21"/>
        <v>0.000337599527872974</v>
      </c>
      <c r="X30">
        <f t="shared" si="22"/>
        <v>0.006218847050625471</v>
      </c>
      <c r="Y30">
        <f t="shared" si="23"/>
        <v>0.00855950864665638</v>
      </c>
    </row>
    <row r="31" spans="1:25" ht="12.75">
      <c r="A31">
        <f t="shared" si="24"/>
        <v>13</v>
      </c>
      <c r="B31">
        <f t="shared" si="0"/>
        <v>1.361356816555577</v>
      </c>
      <c r="C31">
        <f t="shared" si="1"/>
        <v>5.435602608679917</v>
      </c>
      <c r="D31">
        <f t="shared" si="25"/>
        <v>-103.95584540887967</v>
      </c>
      <c r="E31">
        <f t="shared" si="26"/>
        <v>489.07380036690284</v>
      </c>
      <c r="F31">
        <f t="shared" si="27"/>
        <v>2.2190534389915744E-06</v>
      </c>
      <c r="G31">
        <f t="shared" si="28"/>
        <v>1.1868700708420187E-07</v>
      </c>
      <c r="H31">
        <f t="shared" si="29"/>
        <v>2.1003664319073723E-06</v>
      </c>
      <c r="I31">
        <f t="shared" si="7"/>
        <v>-0.10936789092106092</v>
      </c>
      <c r="J31">
        <f t="shared" si="14"/>
        <v>-1.44389091415056</v>
      </c>
      <c r="K31">
        <f t="shared" si="30"/>
        <v>5.151895398891565E-05</v>
      </c>
      <c r="L31">
        <f t="shared" si="31"/>
        <v>0.0009406400331251972</v>
      </c>
      <c r="M31">
        <f t="shared" si="15"/>
        <v>0.0009265659135212137</v>
      </c>
      <c r="N31">
        <f t="shared" si="16"/>
        <v>0.00017009844925360972</v>
      </c>
      <c r="O31">
        <f t="shared" si="17"/>
        <v>0.0074395178275599</v>
      </c>
      <c r="P31">
        <f t="shared" si="18"/>
        <v>0.008391432919714196</v>
      </c>
      <c r="R31">
        <f t="shared" si="10"/>
        <v>-0.10471975511965977</v>
      </c>
      <c r="S31">
        <f t="shared" si="19"/>
        <v>-1.361356816555577</v>
      </c>
      <c r="T31">
        <f t="shared" si="11"/>
        <v>4.930294168553996E-05</v>
      </c>
      <c r="U31">
        <f t="shared" si="12"/>
        <v>0.0009407561694088811</v>
      </c>
      <c r="V31">
        <f t="shared" si="20"/>
        <v>0.0009099477320146926</v>
      </c>
      <c r="W31">
        <f t="shared" si="21"/>
        <v>0.00024381975994786857</v>
      </c>
      <c r="X31">
        <f t="shared" si="22"/>
        <v>0.0071287947826401635</v>
      </c>
      <c r="Y31">
        <f t="shared" si="23"/>
        <v>0.008803328406604248</v>
      </c>
    </row>
    <row r="32" spans="1:25" ht="12.75">
      <c r="A32">
        <f t="shared" si="24"/>
        <v>14</v>
      </c>
      <c r="B32">
        <f t="shared" si="0"/>
        <v>1.4660765716752366</v>
      </c>
      <c r="C32">
        <f t="shared" si="1"/>
        <v>4.970378084704441</v>
      </c>
      <c r="D32">
        <f t="shared" si="25"/>
        <v>-52.264231633826775</v>
      </c>
      <c r="E32">
        <f t="shared" si="26"/>
        <v>497.2609476841366</v>
      </c>
      <c r="F32">
        <f t="shared" si="27"/>
        <v>2.0412732722130003E-06</v>
      </c>
      <c r="G32">
        <f t="shared" si="28"/>
        <v>1.2067384017751205E-07</v>
      </c>
      <c r="H32">
        <f t="shared" si="29"/>
        <v>1.920599432035488E-06</v>
      </c>
      <c r="I32">
        <f t="shared" si="7"/>
        <v>-0.10898940272490602</v>
      </c>
      <c r="J32">
        <f t="shared" si="14"/>
        <v>-1.5528803168754661</v>
      </c>
      <c r="K32">
        <f t="shared" si="30"/>
        <v>5.134141746367698E-05</v>
      </c>
      <c r="L32">
        <f t="shared" si="31"/>
        <v>0.0009406493374202266</v>
      </c>
      <c r="M32">
        <f t="shared" si="15"/>
        <v>0.0009395829556751224</v>
      </c>
      <c r="N32">
        <f t="shared" si="16"/>
        <v>6.812478653978864E-05</v>
      </c>
      <c r="O32">
        <f t="shared" si="17"/>
        <v>0.008379100783235022</v>
      </c>
      <c r="P32">
        <f t="shared" si="18"/>
        <v>0.008459557706253985</v>
      </c>
      <c r="R32">
        <f t="shared" si="10"/>
        <v>-0.10471975511965977</v>
      </c>
      <c r="S32">
        <f t="shared" si="19"/>
        <v>-1.4660765716752366</v>
      </c>
      <c r="T32">
        <f t="shared" si="11"/>
        <v>4.930294168553996E-05</v>
      </c>
      <c r="U32">
        <f t="shared" si="12"/>
        <v>0.0009407561694088811</v>
      </c>
      <c r="V32">
        <f t="shared" si="20"/>
        <v>0.0009304490479509526</v>
      </c>
      <c r="W32">
        <f t="shared" si="21"/>
        <v>0.00014736865171020936</v>
      </c>
      <c r="X32">
        <f t="shared" si="22"/>
        <v>0.008059243830591116</v>
      </c>
      <c r="Y32">
        <f t="shared" si="23"/>
        <v>0.008950697058314456</v>
      </c>
    </row>
    <row r="33" spans="1:25" ht="12.75">
      <c r="A33" s="7">
        <f t="shared" si="24"/>
        <v>15</v>
      </c>
      <c r="B33">
        <f t="shared" si="0"/>
        <v>1.5707963267948966</v>
      </c>
      <c r="C33">
        <f t="shared" si="1"/>
        <v>4.499999999999999</v>
      </c>
      <c r="D33">
        <f t="shared" si="25"/>
        <v>3.06287113727155E-14</v>
      </c>
      <c r="E33">
        <f t="shared" si="26"/>
        <v>500</v>
      </c>
      <c r="F33">
        <f t="shared" si="27"/>
        <v>1.860179594712035E-06</v>
      </c>
      <c r="G33">
        <f t="shared" si="28"/>
        <v>1.2133854542521288E-07</v>
      </c>
      <c r="H33">
        <f t="shared" si="29"/>
        <v>1.738841049286822E-06</v>
      </c>
      <c r="I33">
        <f t="shared" si="7"/>
        <v>-0.10860458155791525</v>
      </c>
      <c r="J33">
        <f t="shared" si="14"/>
        <v>-1.6614848984333814</v>
      </c>
      <c r="K33">
        <f t="shared" si="30"/>
        <v>5.1160571968767194E-05</v>
      </c>
      <c r="L33">
        <f t="shared" si="31"/>
        <v>0.0009406588151310082</v>
      </c>
      <c r="M33">
        <f t="shared" si="15"/>
        <v>0.0009414243955118658</v>
      </c>
      <c r="N33">
        <f t="shared" si="16"/>
        <v>-3.43004102447999E-05</v>
      </c>
      <c r="O33" s="7">
        <f t="shared" si="17"/>
        <v>0.009320525178746888</v>
      </c>
      <c r="P33" s="7">
        <f t="shared" si="18"/>
        <v>0.008425257296009186</v>
      </c>
      <c r="R33">
        <f t="shared" si="10"/>
        <v>-0.10471975511965977</v>
      </c>
      <c r="S33">
        <f t="shared" si="19"/>
        <v>-1.5707963267948963</v>
      </c>
      <c r="T33">
        <f t="shared" si="11"/>
        <v>4.930294168553996E-05</v>
      </c>
      <c r="U33">
        <f t="shared" si="12"/>
        <v>0.0009407561694088811</v>
      </c>
      <c r="V33">
        <f t="shared" si="20"/>
        <v>0.0009407561694088811</v>
      </c>
      <c r="W33">
        <f t="shared" si="21"/>
        <v>4.9302941685540164E-05</v>
      </c>
      <c r="X33">
        <f t="shared" si="22"/>
        <v>0.008999999999999998</v>
      </c>
      <c r="Y33">
        <f t="shared" si="23"/>
        <v>0.008999999999999996</v>
      </c>
    </row>
    <row r="34" spans="1:25" ht="12.75">
      <c r="A34">
        <f t="shared" si="24"/>
        <v>16</v>
      </c>
      <c r="B34">
        <f t="shared" si="0"/>
        <v>1.6755160819145563</v>
      </c>
      <c r="C34">
        <f t="shared" si="1"/>
        <v>4.02962191529556</v>
      </c>
      <c r="D34">
        <f t="shared" si="25"/>
        <v>52.264231633826725</v>
      </c>
      <c r="E34">
        <f t="shared" si="26"/>
        <v>497.2609476841366</v>
      </c>
      <c r="F34">
        <f t="shared" si="27"/>
        <v>1.6777565067156692E-06</v>
      </c>
      <c r="G34">
        <f t="shared" si="28"/>
        <v>1.2067384017751205E-07</v>
      </c>
      <c r="H34">
        <f t="shared" si="29"/>
        <v>1.557082666538157E-06</v>
      </c>
      <c r="I34">
        <f t="shared" si="7"/>
        <v>-0.10821764360132316</v>
      </c>
      <c r="J34">
        <f t="shared" si="14"/>
        <v>-1.7697025420347046</v>
      </c>
      <c r="K34">
        <f t="shared" si="30"/>
        <v>5.097839888527289E-05</v>
      </c>
      <c r="L34">
        <f t="shared" si="31"/>
        <v>0.0009406683624177593</v>
      </c>
      <c r="M34">
        <f t="shared" si="15"/>
        <v>0.0009321859647462474</v>
      </c>
      <c r="N34">
        <f t="shared" si="16"/>
        <v>-0.00013595989238272767</v>
      </c>
      <c r="O34">
        <f t="shared" si="17"/>
        <v>0.010252711143493135</v>
      </c>
      <c r="P34">
        <f t="shared" si="18"/>
        <v>0.008289297403626458</v>
      </c>
      <c r="R34">
        <f t="shared" si="10"/>
        <v>-0.10471975511965977</v>
      </c>
      <c r="S34">
        <f t="shared" si="19"/>
        <v>-1.675516081914556</v>
      </c>
      <c r="T34">
        <f t="shared" si="11"/>
        <v>4.930294168553996E-05</v>
      </c>
      <c r="U34">
        <f t="shared" si="12"/>
        <v>0.0009407561694088811</v>
      </c>
      <c r="V34">
        <f t="shared" si="20"/>
        <v>0.0009407561694088811</v>
      </c>
      <c r="W34">
        <f t="shared" si="21"/>
        <v>-4.9302941685539696E-05</v>
      </c>
      <c r="X34">
        <f t="shared" si="22"/>
        <v>0.009940756169408878</v>
      </c>
      <c r="Y34">
        <f t="shared" si="23"/>
        <v>0.008950697058314456</v>
      </c>
    </row>
    <row r="35" spans="1:25" ht="12.75">
      <c r="A35">
        <f t="shared" si="24"/>
        <v>17</v>
      </c>
      <c r="B35">
        <f t="shared" si="0"/>
        <v>1.780235837034216</v>
      </c>
      <c r="C35">
        <f t="shared" si="1"/>
        <v>3.5643973913200835</v>
      </c>
      <c r="D35">
        <f t="shared" si="25"/>
        <v>103.95584540887961</v>
      </c>
      <c r="E35">
        <f t="shared" si="26"/>
        <v>489.07380036690284</v>
      </c>
      <c r="F35">
        <f t="shared" si="27"/>
        <v>1.4960026737504744E-06</v>
      </c>
      <c r="G35">
        <f t="shared" si="28"/>
        <v>1.1868700708420187E-07</v>
      </c>
      <c r="H35">
        <f t="shared" si="29"/>
        <v>1.3773156666662725E-06</v>
      </c>
      <c r="I35">
        <f t="shared" si="7"/>
        <v>-0.10783282822835413</v>
      </c>
      <c r="J35">
        <f t="shared" si="14"/>
        <v>-1.8775353702630586</v>
      </c>
      <c r="K35">
        <f t="shared" si="30"/>
        <v>5.0796894139618994E-05</v>
      </c>
      <c r="L35">
        <f t="shared" si="31"/>
        <v>0.0009406778746784084</v>
      </c>
      <c r="M35">
        <f t="shared" si="15"/>
        <v>0.0009120934790771706</v>
      </c>
      <c r="N35">
        <f t="shared" si="16"/>
        <v>-0.00023567068928617731</v>
      </c>
      <c r="O35">
        <f t="shared" si="17"/>
        <v>0.011164804622570306</v>
      </c>
      <c r="P35">
        <f t="shared" si="18"/>
        <v>0.00805362671434028</v>
      </c>
      <c r="R35">
        <f t="shared" si="10"/>
        <v>-0.10471975511965977</v>
      </c>
      <c r="S35">
        <f t="shared" si="19"/>
        <v>-1.7802358370342157</v>
      </c>
      <c r="T35">
        <f t="shared" si="11"/>
        <v>4.930294168553996E-05</v>
      </c>
      <c r="U35">
        <f t="shared" si="12"/>
        <v>0.0009407561694088811</v>
      </c>
      <c r="V35">
        <f t="shared" si="20"/>
        <v>0.0009304490479509527</v>
      </c>
      <c r="W35">
        <f t="shared" si="21"/>
        <v>-0.00014736865171020893</v>
      </c>
      <c r="X35">
        <f t="shared" si="22"/>
        <v>0.01087120521735983</v>
      </c>
      <c r="Y35">
        <f t="shared" si="23"/>
        <v>0.008803328406604248</v>
      </c>
    </row>
    <row r="36" spans="1:25" ht="12.75">
      <c r="A36">
        <f t="shared" si="24"/>
        <v>18</v>
      </c>
      <c r="B36">
        <f t="shared" si="0"/>
        <v>1.8849555921538759</v>
      </c>
      <c r="C36">
        <f t="shared" si="1"/>
        <v>3.1094235253127365</v>
      </c>
      <c r="D36">
        <f t="shared" si="25"/>
        <v>154.50849718747372</v>
      </c>
      <c r="E36">
        <f t="shared" si="26"/>
        <v>475.52825814757676</v>
      </c>
      <c r="F36">
        <f t="shared" si="27"/>
        <v>1.3169094288448528E-06</v>
      </c>
      <c r="G36">
        <f t="shared" si="28"/>
        <v>1.153998143044242E-07</v>
      </c>
      <c r="H36">
        <f t="shared" si="29"/>
        <v>1.2015096145404286E-06</v>
      </c>
      <c r="I36">
        <f t="shared" si="7"/>
        <v>-0.10745435155676224</v>
      </c>
      <c r="J36">
        <f t="shared" si="14"/>
        <v>-1.984989721819821</v>
      </c>
      <c r="K36">
        <f t="shared" si="30"/>
        <v>5.061804633578121E-05</v>
      </c>
      <c r="L36">
        <f t="shared" si="31"/>
        <v>0.0009406872476946371</v>
      </c>
      <c r="M36">
        <f t="shared" si="15"/>
        <v>0.0008814948644764459</v>
      </c>
      <c r="N36">
        <f t="shared" si="16"/>
        <v>-0.0003322972893236043</v>
      </c>
      <c r="O36">
        <f t="shared" si="17"/>
        <v>0.012046299487046752</v>
      </c>
      <c r="P36">
        <f t="shared" si="18"/>
        <v>0.007721329425016676</v>
      </c>
      <c r="R36">
        <f t="shared" si="10"/>
        <v>-0.10471975511965977</v>
      </c>
      <c r="S36">
        <f t="shared" si="19"/>
        <v>-1.8849555921538754</v>
      </c>
      <c r="T36">
        <f t="shared" si="11"/>
        <v>4.930294168553996E-05</v>
      </c>
      <c r="U36">
        <f t="shared" si="12"/>
        <v>0.0009407561694088811</v>
      </c>
      <c r="V36">
        <f t="shared" si="20"/>
        <v>0.0009099477320146926</v>
      </c>
      <c r="W36">
        <f t="shared" si="21"/>
        <v>-0.00024381975994786813</v>
      </c>
      <c r="X36">
        <f t="shared" si="22"/>
        <v>0.011781152949374523</v>
      </c>
      <c r="Y36">
        <f t="shared" si="23"/>
        <v>0.00855950864665638</v>
      </c>
    </row>
    <row r="37" spans="1:25" ht="12.75">
      <c r="A37">
        <f t="shared" si="24"/>
        <v>19</v>
      </c>
      <c r="B37">
        <f t="shared" si="0"/>
        <v>1.9896753472735356</v>
      </c>
      <c r="C37">
        <f t="shared" si="1"/>
        <v>2.6696851061588993</v>
      </c>
      <c r="D37">
        <f t="shared" si="25"/>
        <v>203.3683215379001</v>
      </c>
      <c r="E37">
        <f t="shared" si="26"/>
        <v>456.77272882130046</v>
      </c>
      <c r="F37">
        <f t="shared" si="27"/>
        <v>1.1424389550676619E-06</v>
      </c>
      <c r="G37">
        <f t="shared" si="28"/>
        <v>1.1084827701016361E-07</v>
      </c>
      <c r="H37">
        <f t="shared" si="29"/>
        <v>1.0315906780574984E-06</v>
      </c>
      <c r="I37">
        <f t="shared" si="7"/>
        <v>-0.10708636025616276</v>
      </c>
      <c r="J37">
        <f t="shared" si="14"/>
        <v>-2.092076082075984</v>
      </c>
      <c r="K37">
        <f t="shared" si="30"/>
        <v>5.0443814967724684E-05</v>
      </c>
      <c r="L37">
        <f t="shared" si="31"/>
        <v>0.0009406963787737184</v>
      </c>
      <c r="M37">
        <f t="shared" si="15"/>
        <v>0.0008408510601830445</v>
      </c>
      <c r="N37">
        <f t="shared" si="16"/>
        <v>-0.00042476316941977816</v>
      </c>
      <c r="O37">
        <f t="shared" si="17"/>
        <v>0.012887150547229796</v>
      </c>
      <c r="P37">
        <f t="shared" si="18"/>
        <v>0.007296566255596898</v>
      </c>
      <c r="R37">
        <f t="shared" si="10"/>
        <v>-0.10471975511965977</v>
      </c>
      <c r="S37">
        <f t="shared" si="19"/>
        <v>-1.9896753472735351</v>
      </c>
      <c r="T37">
        <f t="shared" si="11"/>
        <v>4.930294168553996E-05</v>
      </c>
      <c r="U37">
        <f t="shared" si="12"/>
        <v>0.0009407561694088811</v>
      </c>
      <c r="V37">
        <f t="shared" si="20"/>
        <v>0.000879476838307675</v>
      </c>
      <c r="W37">
        <f t="shared" si="21"/>
        <v>-0.0003375995278729736</v>
      </c>
      <c r="X37">
        <f t="shared" si="22"/>
        <v>0.012660629787682199</v>
      </c>
      <c r="Y37">
        <f t="shared" si="23"/>
        <v>0.008221909118783406</v>
      </c>
    </row>
    <row r="38" spans="1:25" ht="12.75">
      <c r="A38" s="7">
        <f t="shared" si="24"/>
        <v>20</v>
      </c>
      <c r="B38">
        <f t="shared" si="0"/>
        <v>2.0943951023931953</v>
      </c>
      <c r="C38">
        <f t="shared" si="1"/>
        <v>2.2500000000000004</v>
      </c>
      <c r="D38">
        <f t="shared" si="25"/>
        <v>249.99999999999994</v>
      </c>
      <c r="E38">
        <f t="shared" si="26"/>
        <v>433.01270189221935</v>
      </c>
      <c r="F38">
        <f t="shared" si="27"/>
        <v>9.745027874398977E-07</v>
      </c>
      <c r="G38">
        <f t="shared" si="28"/>
        <v>1.0508226279648644E-07</v>
      </c>
      <c r="H38">
        <f t="shared" si="29"/>
        <v>8.694205246434113E-07</v>
      </c>
      <c r="I38">
        <f t="shared" si="7"/>
        <v>-0.10673288611625219</v>
      </c>
      <c r="J38">
        <f t="shared" si="14"/>
        <v>-2.198808968192236</v>
      </c>
      <c r="K38">
        <f t="shared" si="30"/>
        <v>5.02761089507781E-05</v>
      </c>
      <c r="L38">
        <f t="shared" si="31"/>
        <v>0.000940705167873639</v>
      </c>
      <c r="M38">
        <f t="shared" si="15"/>
        <v>0.0007907261225424955</v>
      </c>
      <c r="N38">
        <f t="shared" si="16"/>
        <v>-0.0005120606400850512</v>
      </c>
      <c r="O38" s="7">
        <f t="shared" si="17"/>
        <v>0.013677876669772292</v>
      </c>
      <c r="P38" s="7">
        <f t="shared" si="18"/>
        <v>0.006784505615511847</v>
      </c>
      <c r="R38">
        <f t="shared" si="10"/>
        <v>-0.10471975511965977</v>
      </c>
      <c r="S38">
        <f t="shared" si="19"/>
        <v>-2.094395102393195</v>
      </c>
      <c r="T38">
        <f t="shared" si="11"/>
        <v>4.930294168553996E-05</v>
      </c>
      <c r="U38">
        <f t="shared" si="12"/>
        <v>0.0009407561694088811</v>
      </c>
      <c r="V38">
        <f t="shared" si="20"/>
        <v>0.0008393702123177982</v>
      </c>
      <c r="W38">
        <f t="shared" si="21"/>
        <v>-0.00042768048472345967</v>
      </c>
      <c r="X38">
        <f t="shared" si="22"/>
        <v>0.013499999999999996</v>
      </c>
      <c r="Y38">
        <f t="shared" si="23"/>
        <v>0.007794228634059946</v>
      </c>
    </row>
    <row r="39" spans="1:25" ht="12.75">
      <c r="A39">
        <f aca="true" t="shared" si="32" ref="A39:A48">A38+1</f>
        <v>21</v>
      </c>
      <c r="B39">
        <f t="shared" si="0"/>
        <v>2.199114857512855</v>
      </c>
      <c r="C39">
        <f t="shared" si="1"/>
        <v>1.8549663646838708</v>
      </c>
      <c r="D39">
        <f aca="true" t="shared" si="33" ref="D39:D48">$B$2*COS(PI()-B39)</f>
        <v>293.8926261462366</v>
      </c>
      <c r="E39">
        <f aca="true" t="shared" si="34" ref="E39:E48">$B$2*SIN(PI()-B39)</f>
        <v>404.5084971874737</v>
      </c>
      <c r="F39">
        <f aca="true" t="shared" si="35" ref="F39:F48">$B$11^2/$B$4/$B$7*(E39*$B$11/3+C39/2)</f>
        <v>8.149408697569924E-07</v>
      </c>
      <c r="G39">
        <f aca="true" t="shared" si="36" ref="G39:G48">$B$11^2/$B$4/$B$7*(E39*$B$11/3)</f>
        <v>9.816494532173376E-08</v>
      </c>
      <c r="H39">
        <f aca="true" t="shared" si="37" ref="H39:H48">$B$11^2/$B$4/$B$7*(C39/2)</f>
        <v>7.167759244352588E-07</v>
      </c>
      <c r="I39">
        <f aca="true" t="shared" si="38" ref="I39:I48">-($B$11/$B$4/$B$7*(E39*$B$11/2+C39)+$B$10)</f>
        <v>-0.10639780187367662</v>
      </c>
      <c r="J39">
        <f aca="true" t="shared" si="39" ref="J39:J48">I39+J38</f>
        <v>-2.3052067700659125</v>
      </c>
      <c r="K39">
        <f aca="true" t="shared" si="40" ref="K39:K48">$B$3*SIN($B$10/2)*SIN($B$10/2)+F39*COS($B$10/2)</f>
        <v>5.0116765707157875E-05</v>
      </c>
      <c r="L39">
        <f aca="true" t="shared" si="41" ref="L39:L48">$B$3*SIN($B$10/2)*COS($B$10/2)-F39*SIN($B$10/2)</f>
        <v>0.0009407135186991809</v>
      </c>
      <c r="M39">
        <f aca="true" t="shared" si="42" ref="M39:M48">K39*COS(J38)-L39*SIN(J38)</f>
        <v>0.0007317768335259395</v>
      </c>
      <c r="N39">
        <f aca="true" t="shared" si="43" ref="N39:N48">K39*SIN(J38)+L39*COS(J38)</f>
        <v>-0.0005932590331238873</v>
      </c>
      <c r="O39">
        <f aca="true" t="shared" si="44" ref="O39:O48">O38+M39</f>
        <v>0.014409653503298231</v>
      </c>
      <c r="P39">
        <f aca="true" t="shared" si="45" ref="P39:P48">P38+N39</f>
        <v>0.00619124658238796</v>
      </c>
      <c r="R39">
        <f t="shared" si="10"/>
        <v>-0.10471975511965977</v>
      </c>
      <c r="S39">
        <f t="shared" si="19"/>
        <v>-2.1991148575128547</v>
      </c>
      <c r="T39">
        <f t="shared" si="11"/>
        <v>4.930294168553996E-05</v>
      </c>
      <c r="U39">
        <f t="shared" si="12"/>
        <v>0.0009407561694088811</v>
      </c>
      <c r="V39">
        <f t="shared" si="20"/>
        <v>0.0007900672706322583</v>
      </c>
      <c r="W39">
        <f t="shared" si="21"/>
        <v>-0.0005130756846854203</v>
      </c>
      <c r="X39">
        <f t="shared" si="22"/>
        <v>0.014290067270632255</v>
      </c>
      <c r="Y39">
        <f t="shared" si="23"/>
        <v>0.007281152949374526</v>
      </c>
    </row>
    <row r="40" spans="1:25" ht="12.75">
      <c r="A40">
        <f t="shared" si="32"/>
        <v>22</v>
      </c>
      <c r="B40">
        <f t="shared" si="0"/>
        <v>2.3038346126325147</v>
      </c>
      <c r="C40">
        <f t="shared" si="1"/>
        <v>1.4889122713851388</v>
      </c>
      <c r="D40">
        <f t="shared" si="33"/>
        <v>334.565303179429</v>
      </c>
      <c r="E40">
        <f t="shared" si="34"/>
        <v>371.5724127386972</v>
      </c>
      <c r="F40">
        <f t="shared" si="35"/>
        <v>6.655013957795587E-07</v>
      </c>
      <c r="G40">
        <f t="shared" si="36"/>
        <v>9.017211216370073E-08</v>
      </c>
      <c r="H40">
        <f t="shared" si="37"/>
        <v>5.753292836158579E-07</v>
      </c>
      <c r="I40">
        <f t="shared" si="38"/>
        <v>-0.10608477878151858</v>
      </c>
      <c r="J40">
        <f t="shared" si="39"/>
        <v>-2.411291548847431</v>
      </c>
      <c r="K40">
        <f t="shared" si="40"/>
        <v>4.996753103478582E-05</v>
      </c>
      <c r="L40">
        <f t="shared" si="41"/>
        <v>0.0009407213397569519</v>
      </c>
      <c r="M40">
        <f t="shared" si="42"/>
        <v>0.0006647420869898401</v>
      </c>
      <c r="N40">
        <f t="shared" si="43"/>
        <v>-0.0006675113115267925</v>
      </c>
      <c r="O40">
        <f t="shared" si="44"/>
        <v>0.015074395590288071</v>
      </c>
      <c r="P40">
        <f t="shared" si="45"/>
        <v>0.005523735270861168</v>
      </c>
      <c r="R40">
        <f t="shared" si="10"/>
        <v>-0.10471975511965977</v>
      </c>
      <c r="S40">
        <f t="shared" si="19"/>
        <v>-2.3038346126325147</v>
      </c>
      <c r="T40">
        <f t="shared" si="11"/>
        <v>4.930294168553996E-05</v>
      </c>
      <c r="U40">
        <f t="shared" si="12"/>
        <v>0.0009407561694088811</v>
      </c>
      <c r="V40">
        <f t="shared" si="20"/>
        <v>0.000732108186597466</v>
      </c>
      <c r="W40">
        <f t="shared" si="21"/>
        <v>-0.0005928495200779782</v>
      </c>
      <c r="X40">
        <f t="shared" si="22"/>
        <v>0.01502217545722972</v>
      </c>
      <c r="Y40">
        <f t="shared" si="23"/>
        <v>0.006688303429296548</v>
      </c>
    </row>
    <row r="41" spans="1:25" ht="12.75">
      <c r="A41">
        <f t="shared" si="32"/>
        <v>23</v>
      </c>
      <c r="B41">
        <f t="shared" si="0"/>
        <v>2.4085543677521746</v>
      </c>
      <c r="C41">
        <f t="shared" si="1"/>
        <v>1.1558482853517265</v>
      </c>
      <c r="D41">
        <f t="shared" si="33"/>
        <v>371.57241273869704</v>
      </c>
      <c r="E41">
        <f t="shared" si="34"/>
        <v>334.5653031794292</v>
      </c>
      <c r="F41">
        <f t="shared" si="35"/>
        <v>5.278216556567124E-07</v>
      </c>
      <c r="G41">
        <f t="shared" si="36"/>
        <v>8.119133447507458E-08</v>
      </c>
      <c r="H41">
        <f t="shared" si="37"/>
        <v>4.466303211816379E-07</v>
      </c>
      <c r="I41">
        <f t="shared" si="38"/>
        <v>-0.10579724638628006</v>
      </c>
      <c r="J41">
        <f t="shared" si="39"/>
        <v>-2.517088795233711</v>
      </c>
      <c r="K41">
        <f t="shared" si="40"/>
        <v>4.9830039979961814E-05</v>
      </c>
      <c r="L41">
        <f t="shared" si="41"/>
        <v>0.0009407285453578066</v>
      </c>
      <c r="M41">
        <f t="shared" si="42"/>
        <v>0.0005904322868949415</v>
      </c>
      <c r="N41">
        <f t="shared" si="43"/>
        <v>-0.0007340592234468747</v>
      </c>
      <c r="O41">
        <f t="shared" si="44"/>
        <v>0.015664827877183013</v>
      </c>
      <c r="P41">
        <f t="shared" si="45"/>
        <v>0.004789676047414293</v>
      </c>
      <c r="R41">
        <f t="shared" si="10"/>
        <v>-0.10471975511965977</v>
      </c>
      <c r="S41">
        <f t="shared" si="19"/>
        <v>-2.4085543677521746</v>
      </c>
      <c r="T41">
        <f t="shared" si="11"/>
        <v>4.930294168553996E-05</v>
      </c>
      <c r="U41">
        <f t="shared" si="12"/>
        <v>0.0009407561694088811</v>
      </c>
      <c r="V41">
        <f t="shared" si="20"/>
        <v>0.0006661279720668244</v>
      </c>
      <c r="W41">
        <f t="shared" si="21"/>
        <v>-0.0006661279720668237</v>
      </c>
      <c r="X41">
        <f t="shared" si="22"/>
        <v>0.015688303429296543</v>
      </c>
      <c r="Y41">
        <f t="shared" si="23"/>
        <v>0.006022175457229724</v>
      </c>
    </row>
    <row r="42" spans="1:25" ht="12.75">
      <c r="A42">
        <f t="shared" si="32"/>
        <v>24</v>
      </c>
      <c r="B42">
        <f t="shared" si="0"/>
        <v>2.5132741228718345</v>
      </c>
      <c r="C42">
        <f t="shared" si="1"/>
        <v>0.8594235253127365</v>
      </c>
      <c r="D42">
        <f t="shared" si="33"/>
        <v>404.5084971874737</v>
      </c>
      <c r="E42">
        <f t="shared" si="34"/>
        <v>293.8926261462366</v>
      </c>
      <c r="F42">
        <f t="shared" si="35"/>
        <v>4.0341009743257794E-07</v>
      </c>
      <c r="G42">
        <f t="shared" si="36"/>
        <v>7.132100753556048E-08</v>
      </c>
      <c r="H42">
        <f t="shared" si="37"/>
        <v>3.3208908989701746E-07</v>
      </c>
      <c r="I42">
        <f t="shared" si="38"/>
        <v>-0.1055383549530533</v>
      </c>
      <c r="J42">
        <f t="shared" si="39"/>
        <v>-2.6226271501867644</v>
      </c>
      <c r="K42">
        <f t="shared" si="40"/>
        <v>4.9705798923454356E-05</v>
      </c>
      <c r="L42">
        <f t="shared" si="41"/>
        <v>0.0009407350565556739</v>
      </c>
      <c r="M42">
        <f t="shared" si="42"/>
        <v>0.0005097189473053493</v>
      </c>
      <c r="N42">
        <f t="shared" si="43"/>
        <v>-0.0007922371537849967</v>
      </c>
      <c r="O42">
        <f t="shared" si="44"/>
        <v>0.01617454682448836</v>
      </c>
      <c r="P42">
        <f t="shared" si="45"/>
        <v>0.003997438893629296</v>
      </c>
      <c r="R42">
        <f t="shared" si="10"/>
        <v>-0.10471975511965977</v>
      </c>
      <c r="S42">
        <f t="shared" si="19"/>
        <v>-2.5132741228718345</v>
      </c>
      <c r="T42">
        <f t="shared" si="11"/>
        <v>4.930294168553996E-05</v>
      </c>
      <c r="U42">
        <f t="shared" si="12"/>
        <v>0.0009407561694088811</v>
      </c>
      <c r="V42">
        <f t="shared" si="20"/>
        <v>0.0005928495200779787</v>
      </c>
      <c r="W42">
        <f t="shared" si="21"/>
        <v>-0.0007321081865974654</v>
      </c>
      <c r="X42">
        <f t="shared" si="22"/>
        <v>0.016281152949374524</v>
      </c>
      <c r="Y42">
        <f t="shared" si="23"/>
        <v>0.005290067270632259</v>
      </c>
    </row>
    <row r="43" spans="1:25" ht="12.75">
      <c r="A43" s="7">
        <f t="shared" si="32"/>
        <v>25</v>
      </c>
      <c r="B43">
        <f t="shared" si="0"/>
        <v>2.617993877991494</v>
      </c>
      <c r="C43">
        <f t="shared" si="1"/>
        <v>0.6028856829700269</v>
      </c>
      <c r="D43">
        <f t="shared" si="33"/>
        <v>433.01270189221924</v>
      </c>
      <c r="E43">
        <f t="shared" si="34"/>
        <v>250.0000000000001</v>
      </c>
      <c r="F43">
        <f t="shared" si="35"/>
        <v>2.936298001738518E-07</v>
      </c>
      <c r="G43">
        <f t="shared" si="36"/>
        <v>6.066927271260647E-08</v>
      </c>
      <c r="H43">
        <f t="shared" si="37"/>
        <v>2.3296052746124535E-07</v>
      </c>
      <c r="I43">
        <f t="shared" si="38"/>
        <v>-0.10531094095055726</v>
      </c>
      <c r="J43">
        <f t="shared" si="39"/>
        <v>-2.7279380911373217</v>
      </c>
      <c r="K43">
        <f t="shared" si="40"/>
        <v>4.9596169076277655E-05</v>
      </c>
      <c r="L43">
        <f t="shared" si="41"/>
        <v>0.0009407408020125075</v>
      </c>
      <c r="M43">
        <f t="shared" si="42"/>
        <v>0.00042352463652992197</v>
      </c>
      <c r="N43">
        <f t="shared" si="43"/>
        <v>-0.0008414748474020933</v>
      </c>
      <c r="O43" s="7">
        <f t="shared" si="44"/>
        <v>0.01659807146101828</v>
      </c>
      <c r="P43" s="7">
        <f t="shared" si="45"/>
        <v>0.003155964046227203</v>
      </c>
      <c r="R43">
        <f t="shared" si="10"/>
        <v>-0.10471975511965977</v>
      </c>
      <c r="S43">
        <f t="shared" si="19"/>
        <v>-2.6179938779914944</v>
      </c>
      <c r="T43">
        <f t="shared" si="11"/>
        <v>4.930294168553996E-05</v>
      </c>
      <c r="U43">
        <f t="shared" si="12"/>
        <v>0.0009407561694088811</v>
      </c>
      <c r="V43">
        <f t="shared" si="20"/>
        <v>0.0005130756846854211</v>
      </c>
      <c r="W43">
        <f t="shared" si="21"/>
        <v>-0.0007900672706322579</v>
      </c>
      <c r="X43">
        <f t="shared" si="22"/>
        <v>0.016794228634059945</v>
      </c>
      <c r="Y43">
        <f t="shared" si="23"/>
        <v>0.0045000000000000005</v>
      </c>
    </row>
    <row r="44" spans="1:25" ht="12.75">
      <c r="A44">
        <f t="shared" si="32"/>
        <v>26</v>
      </c>
      <c r="B44">
        <f t="shared" si="0"/>
        <v>2.722713633111154</v>
      </c>
      <c r="C44">
        <f t="shared" si="1"/>
        <v>0.3890454406082961</v>
      </c>
      <c r="D44">
        <f t="shared" si="33"/>
        <v>456.77272882130046</v>
      </c>
      <c r="E44">
        <f t="shared" si="34"/>
        <v>203.36832153790016</v>
      </c>
      <c r="F44">
        <f t="shared" si="35"/>
        <v>1.9968353979030355E-07</v>
      </c>
      <c r="G44">
        <f t="shared" si="36"/>
        <v>4.935283264195159E-08</v>
      </c>
      <c r="H44">
        <f t="shared" si="37"/>
        <v>1.5033070714835194E-07</v>
      </c>
      <c r="I44">
        <f t="shared" si="38"/>
        <v>-0.10511749597419273</v>
      </c>
      <c r="J44">
        <f t="shared" si="39"/>
        <v>-2.8330555871115144</v>
      </c>
      <c r="K44">
        <f t="shared" si="40"/>
        <v>4.95023515659789E-05</v>
      </c>
      <c r="L44">
        <f t="shared" si="41"/>
        <v>0.0009407457187798802</v>
      </c>
      <c r="M44">
        <f t="shared" si="42"/>
        <v>0.00033281335961451444</v>
      </c>
      <c r="N44">
        <f t="shared" si="43"/>
        <v>-0.0008812991874927238</v>
      </c>
      <c r="O44">
        <f t="shared" si="44"/>
        <v>0.016930884820632795</v>
      </c>
      <c r="P44">
        <f t="shared" si="45"/>
        <v>0.002274664858734479</v>
      </c>
      <c r="R44">
        <f t="shared" si="10"/>
        <v>-0.10471975511965977</v>
      </c>
      <c r="S44">
        <f t="shared" si="19"/>
        <v>-2.7227136331111543</v>
      </c>
      <c r="T44">
        <f t="shared" si="11"/>
        <v>4.930294168553996E-05</v>
      </c>
      <c r="U44">
        <f t="shared" si="12"/>
        <v>0.0009407561694088811</v>
      </c>
      <c r="V44">
        <f t="shared" si="20"/>
        <v>0.0004276804847234601</v>
      </c>
      <c r="W44">
        <f t="shared" si="21"/>
        <v>-0.000839370212317798</v>
      </c>
      <c r="X44">
        <f t="shared" si="22"/>
        <v>0.017221909118783404</v>
      </c>
      <c r="Y44">
        <f t="shared" si="23"/>
        <v>0.0036606297876822028</v>
      </c>
    </row>
    <row r="45" spans="1:25" ht="12.75">
      <c r="A45">
        <f t="shared" si="32"/>
        <v>27</v>
      </c>
      <c r="B45">
        <f t="shared" si="0"/>
        <v>2.827433388230814</v>
      </c>
      <c r="C45">
        <f t="shared" si="1"/>
        <v>0.2202456766718091</v>
      </c>
      <c r="D45">
        <f t="shared" si="33"/>
        <v>475.52825814757676</v>
      </c>
      <c r="E45">
        <f t="shared" si="34"/>
        <v>154.5084971874737</v>
      </c>
      <c r="F45">
        <f t="shared" si="35"/>
        <v>1.2260061117021505E-07</v>
      </c>
      <c r="G45">
        <f t="shared" si="36"/>
        <v>3.749567260912731E-08</v>
      </c>
      <c r="H45">
        <f t="shared" si="37"/>
        <v>8.510493856108772E-08</v>
      </c>
      <c r="I45">
        <f t="shared" si="38"/>
        <v>-0.10496013944760171</v>
      </c>
      <c r="J45">
        <f t="shared" si="39"/>
        <v>-2.938015726559116</v>
      </c>
      <c r="K45">
        <f t="shared" si="40"/>
        <v>4.94253742768335E-05</v>
      </c>
      <c r="L45">
        <f t="shared" si="41"/>
        <v>0.0009407497529886595</v>
      </c>
      <c r="M45">
        <f t="shared" si="42"/>
        <v>0.00023858142670086634</v>
      </c>
      <c r="N45">
        <f t="shared" si="43"/>
        <v>-0.0009113352117656862</v>
      </c>
      <c r="O45">
        <f t="shared" si="44"/>
        <v>0.017169466247333662</v>
      </c>
      <c r="P45">
        <f t="shared" si="45"/>
        <v>0.0013633296469687927</v>
      </c>
      <c r="R45">
        <f t="shared" si="10"/>
        <v>-0.10471975511965977</v>
      </c>
      <c r="S45">
        <f t="shared" si="19"/>
        <v>-2.8274333882308142</v>
      </c>
      <c r="T45">
        <f t="shared" si="11"/>
        <v>4.930294168553996E-05</v>
      </c>
      <c r="U45">
        <f t="shared" si="12"/>
        <v>0.0009407561694088811</v>
      </c>
      <c r="V45">
        <f t="shared" si="20"/>
        <v>0.0003375995278729739</v>
      </c>
      <c r="W45">
        <f t="shared" si="21"/>
        <v>-0.000879476838307675</v>
      </c>
      <c r="X45">
        <f t="shared" si="22"/>
        <v>0.01755950864665638</v>
      </c>
      <c r="Y45">
        <f t="shared" si="23"/>
        <v>0.0027811529493745276</v>
      </c>
    </row>
    <row r="46" spans="1:25" ht="12.75">
      <c r="A46">
        <f t="shared" si="32"/>
        <v>28</v>
      </c>
      <c r="B46">
        <f t="shared" si="0"/>
        <v>2.9321531433504733</v>
      </c>
      <c r="C46">
        <f t="shared" si="1"/>
        <v>0.0983357966978749</v>
      </c>
      <c r="D46">
        <f t="shared" si="33"/>
        <v>489.0738003669028</v>
      </c>
      <c r="E46">
        <f t="shared" si="34"/>
        <v>103.95584540887981</v>
      </c>
      <c r="F46">
        <f t="shared" si="35"/>
        <v>6.322555101018763E-08</v>
      </c>
      <c r="G46">
        <f t="shared" si="36"/>
        <v>2.5227702140723543E-08</v>
      </c>
      <c r="H46">
        <f t="shared" si="37"/>
        <v>3.79978488694641E-08</v>
      </c>
      <c r="I46">
        <f t="shared" si="38"/>
        <v>-0.10484059540181852</v>
      </c>
      <c r="J46">
        <f t="shared" si="39"/>
        <v>-3.0428563219609344</v>
      </c>
      <c r="K46">
        <f t="shared" si="40"/>
        <v>4.9366080588129866E-05</v>
      </c>
      <c r="L46">
        <f t="shared" si="41"/>
        <v>0.00094075286043921</v>
      </c>
      <c r="M46">
        <f t="shared" si="42"/>
        <v>0.00014184881142695387</v>
      </c>
      <c r="N46">
        <f t="shared" si="43"/>
        <v>-0.000931306538704604</v>
      </c>
      <c r="O46">
        <f t="shared" si="44"/>
        <v>0.017311315058760615</v>
      </c>
      <c r="P46">
        <f t="shared" si="45"/>
        <v>0.00043202310826418876</v>
      </c>
      <c r="R46">
        <f t="shared" si="10"/>
        <v>-0.10471975511965977</v>
      </c>
      <c r="S46">
        <f t="shared" si="19"/>
        <v>-2.932153143350474</v>
      </c>
      <c r="T46">
        <f t="shared" si="11"/>
        <v>4.930294168553996E-05</v>
      </c>
      <c r="U46">
        <f t="shared" si="12"/>
        <v>0.0009407561694088811</v>
      </c>
      <c r="V46">
        <f t="shared" si="20"/>
        <v>0.00024381975994786827</v>
      </c>
      <c r="W46">
        <f t="shared" si="21"/>
        <v>-0.0009099477320146927</v>
      </c>
      <c r="X46">
        <f t="shared" si="22"/>
        <v>0.017803328406604247</v>
      </c>
      <c r="Y46">
        <f t="shared" si="23"/>
        <v>0.001871205217359835</v>
      </c>
    </row>
    <row r="47" spans="1:25" ht="12.75">
      <c r="A47">
        <f t="shared" si="32"/>
        <v>29</v>
      </c>
      <c r="B47">
        <f t="shared" si="0"/>
        <v>3.036872898470133</v>
      </c>
      <c r="C47">
        <f t="shared" si="1"/>
        <v>0.024651470842770196</v>
      </c>
      <c r="D47">
        <f t="shared" si="33"/>
        <v>497.2609476841366</v>
      </c>
      <c r="E47">
        <f t="shared" si="34"/>
        <v>52.2642316338268</v>
      </c>
      <c r="F47">
        <f t="shared" si="35"/>
        <v>2.2208884894364556E-08</v>
      </c>
      <c r="G47">
        <f t="shared" si="36"/>
        <v>1.2683331688429882E-08</v>
      </c>
      <c r="H47">
        <f t="shared" si="37"/>
        <v>9.525553205934674E-09</v>
      </c>
      <c r="I47">
        <f t="shared" si="38"/>
        <v>-0.10476017358642493</v>
      </c>
      <c r="J47">
        <f t="shared" si="39"/>
        <v>-3.1476164955473593</v>
      </c>
      <c r="K47">
        <f t="shared" si="40"/>
        <v>4.9325120133929436E-05</v>
      </c>
      <c r="L47">
        <f t="shared" si="41"/>
        <v>0.0009407550070856531</v>
      </c>
      <c r="M47">
        <f t="shared" si="42"/>
        <v>4.365096515014057E-05</v>
      </c>
      <c r="N47">
        <f t="shared" si="43"/>
        <v>-0.0009410353575049212</v>
      </c>
      <c r="O47">
        <f t="shared" si="44"/>
        <v>0.017354966023910755</v>
      </c>
      <c r="P47">
        <f t="shared" si="45"/>
        <v>-0.0005090122492407324</v>
      </c>
      <c r="R47">
        <f t="shared" si="10"/>
        <v>-0.10471975511965977</v>
      </c>
      <c r="S47">
        <f t="shared" si="19"/>
        <v>-3.036872898470134</v>
      </c>
      <c r="T47">
        <f t="shared" si="11"/>
        <v>4.930294168553996E-05</v>
      </c>
      <c r="U47">
        <f t="shared" si="12"/>
        <v>0.0009407561694088811</v>
      </c>
      <c r="V47">
        <f t="shared" si="20"/>
        <v>0.00014736865171020882</v>
      </c>
      <c r="W47">
        <f t="shared" si="21"/>
        <v>-0.0009304490479509526</v>
      </c>
      <c r="X47">
        <f t="shared" si="22"/>
        <v>0.017950697058314456</v>
      </c>
      <c r="Y47">
        <f t="shared" si="23"/>
        <v>0.0009407561694088823</v>
      </c>
    </row>
    <row r="48" spans="1:25" ht="12.75">
      <c r="A48" s="7">
        <f t="shared" si="32"/>
        <v>30</v>
      </c>
      <c r="B48">
        <f t="shared" si="0"/>
        <v>3.141592653589793</v>
      </c>
      <c r="C48">
        <f t="shared" si="1"/>
        <v>0</v>
      </c>
      <c r="D48">
        <f t="shared" si="33"/>
        <v>500</v>
      </c>
      <c r="E48">
        <f t="shared" si="34"/>
        <v>0</v>
      </c>
      <c r="F48">
        <f t="shared" si="35"/>
        <v>0</v>
      </c>
      <c r="G48">
        <f t="shared" si="36"/>
        <v>0</v>
      </c>
      <c r="H48">
        <f t="shared" si="37"/>
        <v>0</v>
      </c>
      <c r="I48">
        <f t="shared" si="38"/>
        <v>-0.10471975511965977</v>
      </c>
      <c r="J48">
        <f t="shared" si="39"/>
        <v>-3.2523362506670193</v>
      </c>
      <c r="K48">
        <f t="shared" si="40"/>
        <v>4.930294168553996E-05</v>
      </c>
      <c r="L48">
        <f t="shared" si="41"/>
        <v>0.0009407561694088811</v>
      </c>
      <c r="M48">
        <f t="shared" si="42"/>
        <v>-5.4968979381037444E-05</v>
      </c>
      <c r="N48">
        <f t="shared" si="43"/>
        <v>-0.0009404421096726401</v>
      </c>
      <c r="O48" s="7">
        <f t="shared" si="44"/>
        <v>0.017299997044529718</v>
      </c>
      <c r="P48" s="7">
        <f t="shared" si="45"/>
        <v>-0.0014494543589133725</v>
      </c>
      <c r="R48">
        <f t="shared" si="10"/>
        <v>-0.10471975511965977</v>
      </c>
      <c r="S48">
        <f t="shared" si="19"/>
        <v>-3.141592653589794</v>
      </c>
      <c r="T48">
        <f t="shared" si="11"/>
        <v>4.930294168553996E-05</v>
      </c>
      <c r="U48">
        <f t="shared" si="12"/>
        <v>0.0009407561694088811</v>
      </c>
      <c r="V48">
        <f t="shared" si="20"/>
        <v>4.930294168553937E-05</v>
      </c>
      <c r="W48">
        <f t="shared" si="21"/>
        <v>-0.0009407561694088811</v>
      </c>
      <c r="X48">
        <f t="shared" si="22"/>
        <v>0.017999999999999995</v>
      </c>
      <c r="Y48">
        <f t="shared" si="23"/>
        <v>1.1926223897340549E-18</v>
      </c>
    </row>
  </sheetData>
  <mergeCells count="1">
    <mergeCell ref="A1:AH1"/>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Jet Propulsion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jborders</dc:creator>
  <cp:keywords/>
  <dc:description/>
  <cp:lastModifiedBy>jborders</cp:lastModifiedBy>
  <dcterms:created xsi:type="dcterms:W3CDTF">2006-02-03T01:33:50Z</dcterms:created>
  <dcterms:modified xsi:type="dcterms:W3CDTF">2006-11-28T06:36:12Z</dcterms:modified>
  <cp:category/>
  <cp:version/>
  <cp:contentType/>
  <cp:contentStatus/>
</cp:coreProperties>
</file>